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5195" windowHeight="7365" tabRatio="932"/>
  </bookViews>
  <sheets>
    <sheet name="INGRESOS" sheetId="3" r:id="rId1"/>
    <sheet name="EGRESOS" sheetId="20" r:id="rId2"/>
    <sheet name="GASTOS" sheetId="1" r:id="rId3"/>
    <sheet name="CALCULO SALARIO" sheetId="2" r:id="rId4"/>
    <sheet name="CALCULO DIETA" sheetId="5" r:id="rId5"/>
    <sheet name="SUELDO INTE" sheetId="6" r:id="rId6"/>
    <sheet name="anexo inte" sheetId="8" r:id="rId7"/>
    <sheet name="anexo junta" sheetId="7" r:id="rId8"/>
    <sheet name="Jornales" sheetId="10" r:id="rId9"/>
    <sheet name="anexo transito" sheetId="9" r:id="rId10"/>
    <sheet name=" F-E01" sheetId="11" r:id="rId11"/>
    <sheet name=" F-I01" sheetId="15" r:id="rId12"/>
    <sheet name=" F-I02" sheetId="16" r:id="rId13"/>
    <sheet name=" F-I03" sheetId="17" r:id="rId14"/>
    <sheet name=" F-I04" sheetId="18" r:id="rId15"/>
  </sheets>
  <definedNames>
    <definedName name="_xlnm._FilterDatabase" localSheetId="1" hidden="1">EGRESOS!$A$10:$N$663</definedName>
    <definedName name="_xlnm._FilterDatabase" localSheetId="2" hidden="1">GASTOS!$A$4:$CJ$233</definedName>
    <definedName name="_xlnm._FilterDatabase" localSheetId="0" hidden="1">INGRESOS!$A$9:$Q$129</definedName>
  </definedNames>
  <calcPr calcId="125725"/>
</workbook>
</file>

<file path=xl/calcChain.xml><?xml version="1.0" encoding="utf-8"?>
<calcChain xmlns="http://schemas.openxmlformats.org/spreadsheetml/2006/main">
  <c r="K52" i="3"/>
  <c r="J37" i="1" l="1"/>
  <c r="I58"/>
  <c r="I105" i="3" l="1"/>
  <c r="I104" s="1"/>
  <c r="J105"/>
  <c r="J104" s="1"/>
  <c r="K105"/>
  <c r="H105"/>
  <c r="H104" s="1"/>
  <c r="K104"/>
  <c r="H100"/>
  <c r="H99" s="1"/>
  <c r="K102"/>
  <c r="K101"/>
  <c r="J100"/>
  <c r="J99" s="1"/>
  <c r="I100"/>
  <c r="I99" s="1"/>
  <c r="K100" l="1"/>
  <c r="K99" s="1"/>
  <c r="K70" l="1"/>
  <c r="J128" s="1"/>
  <c r="K69"/>
  <c r="J125" s="1"/>
  <c r="G74" i="20" l="1"/>
  <c r="G121"/>
  <c r="G111"/>
  <c r="G96"/>
  <c r="G81"/>
  <c r="G75"/>
  <c r="G71"/>
  <c r="G65"/>
  <c r="G55"/>
  <c r="G48"/>
  <c r="G244"/>
  <c r="G243"/>
  <c r="G187"/>
  <c r="G45"/>
  <c r="G32"/>
  <c r="G31"/>
  <c r="G29"/>
  <c r="G25"/>
  <c r="G22"/>
  <c r="G19"/>
  <c r="G215"/>
  <c r="G211"/>
  <c r="G328"/>
  <c r="G323"/>
  <c r="G378"/>
  <c r="G376" s="1"/>
  <c r="T121" i="1"/>
  <c r="Q121"/>
  <c r="L121"/>
  <c r="H121"/>
  <c r="G30" i="20" l="1"/>
  <c r="G314"/>
  <c r="K121" i="1"/>
  <c r="G121" s="1"/>
  <c r="J154"/>
  <c r="J127" i="3"/>
  <c r="J126"/>
  <c r="J129" l="1"/>
  <c r="G20" i="20"/>
  <c r="G21"/>
  <c r="G26"/>
  <c r="G33"/>
  <c r="G34"/>
  <c r="G39"/>
  <c r="G42"/>
  <c r="G51"/>
  <c r="G52"/>
  <c r="G56"/>
  <c r="G57"/>
  <c r="G60"/>
  <c r="G68"/>
  <c r="G76"/>
  <c r="G82"/>
  <c r="G80" s="1"/>
  <c r="G87"/>
  <c r="G88"/>
  <c r="G89"/>
  <c r="G92"/>
  <c r="G93"/>
  <c r="G94"/>
  <c r="G95"/>
  <c r="G134" s="1"/>
  <c r="G101"/>
  <c r="G104"/>
  <c r="G112"/>
  <c r="G115"/>
  <c r="G118"/>
  <c r="G124"/>
  <c r="G129"/>
  <c r="E15" i="10"/>
  <c r="C52" i="7"/>
  <c r="E51"/>
  <c r="E53" s="1"/>
  <c r="E54" s="1"/>
  <c r="I34" i="1" s="1"/>
  <c r="G137" i="20" l="1"/>
  <c r="G136"/>
  <c r="G135"/>
  <c r="G133"/>
  <c r="G54"/>
  <c r="G28"/>
  <c r="E17" i="8"/>
  <c r="E15"/>
  <c r="G120" i="20" l="1"/>
  <c r="G138"/>
  <c r="G245"/>
  <c r="G221"/>
  <c r="G208"/>
  <c r="G197"/>
  <c r="G194"/>
  <c r="G175"/>
  <c r="G334"/>
  <c r="G471"/>
  <c r="T146" i="1"/>
  <c r="Q146"/>
  <c r="L146"/>
  <c r="H146"/>
  <c r="T84"/>
  <c r="Q84"/>
  <c r="L84"/>
  <c r="H84"/>
  <c r="T38"/>
  <c r="Q38"/>
  <c r="L38"/>
  <c r="H38"/>
  <c r="K38" l="1"/>
  <c r="G91" i="20"/>
  <c r="G70"/>
  <c r="K146" i="1"/>
  <c r="G146" s="1"/>
  <c r="G38"/>
  <c r="K84"/>
  <c r="G84" s="1"/>
  <c r="E16" i="8"/>
  <c r="C17" i="10"/>
  <c r="E16"/>
  <c r="E24" i="9" l="1"/>
  <c r="E27" s="1"/>
  <c r="C26"/>
  <c r="E25"/>
  <c r="E28" l="1"/>
  <c r="F22" i="5"/>
  <c r="F9" i="6"/>
  <c r="F15"/>
  <c r="F28" i="5"/>
  <c r="H90" i="3"/>
  <c r="K90"/>
  <c r="G388" i="20" l="1"/>
  <c r="G386" l="1"/>
  <c r="G59"/>
  <c r="F14" i="6" l="1"/>
  <c r="F27" i="5"/>
  <c r="E18" i="8"/>
  <c r="G585" i="20"/>
  <c r="G583" s="1"/>
  <c r="G581" s="1"/>
  <c r="G579" s="1"/>
  <c r="G590" s="1"/>
  <c r="G589" s="1"/>
  <c r="G525"/>
  <c r="G523" s="1"/>
  <c r="G521" s="1"/>
  <c r="G518"/>
  <c r="G476"/>
  <c r="G474" s="1"/>
  <c r="G468"/>
  <c r="G465"/>
  <c r="G462"/>
  <c r="G459"/>
  <c r="G452"/>
  <c r="G450" s="1"/>
  <c r="G446"/>
  <c r="G444" s="1"/>
  <c r="G383"/>
  <c r="G342"/>
  <c r="G340" s="1"/>
  <c r="G337"/>
  <c r="G331"/>
  <c r="G320"/>
  <c r="G318" s="1"/>
  <c r="G311"/>
  <c r="G305"/>
  <c r="G238"/>
  <c r="G235"/>
  <c r="G229"/>
  <c r="G205"/>
  <c r="G202"/>
  <c r="G190"/>
  <c r="G184"/>
  <c r="G181"/>
  <c r="G171"/>
  <c r="G166"/>
  <c r="G132"/>
  <c r="G128"/>
  <c r="G126" s="1"/>
  <c r="G123"/>
  <c r="G117"/>
  <c r="G114"/>
  <c r="G103"/>
  <c r="G100"/>
  <c r="G67"/>
  <c r="G64"/>
  <c r="G47"/>
  <c r="G44"/>
  <c r="G41"/>
  <c r="G38"/>
  <c r="G179" l="1"/>
  <c r="G200"/>
  <c r="G164"/>
  <c r="G326"/>
  <c r="G516"/>
  <c r="G514" s="1"/>
  <c r="G512" s="1"/>
  <c r="G530" s="1"/>
  <c r="G529" s="1"/>
  <c r="G457"/>
  <c r="G455" s="1"/>
  <c r="G381"/>
  <c r="G303"/>
  <c r="G442"/>
  <c r="G219"/>
  <c r="G73"/>
  <c r="G18"/>
  <c r="G50"/>
  <c r="G36" s="1"/>
  <c r="G110"/>
  <c r="G108" s="1"/>
  <c r="G98"/>
  <c r="G86"/>
  <c r="G24"/>
  <c r="G233"/>
  <c r="G242" s="1"/>
  <c r="G16" l="1"/>
  <c r="G374"/>
  <c r="G372" s="1"/>
  <c r="G106"/>
  <c r="G62"/>
  <c r="G440"/>
  <c r="G481" s="1"/>
  <c r="G480" s="1"/>
  <c r="G301"/>
  <c r="G299" s="1"/>
  <c r="G347" s="1"/>
  <c r="G346" s="1"/>
  <c r="G162"/>
  <c r="G160" s="1"/>
  <c r="G84"/>
  <c r="C12" i="9"/>
  <c r="C38" i="7"/>
  <c r="C25"/>
  <c r="E11"/>
  <c r="C12"/>
  <c r="C33" i="8"/>
  <c r="C19"/>
  <c r="F13" i="6"/>
  <c r="F12"/>
  <c r="F11"/>
  <c r="F10"/>
  <c r="F26" i="5"/>
  <c r="F25"/>
  <c r="F24"/>
  <c r="F23"/>
  <c r="K111" i="3"/>
  <c r="K110" s="1"/>
  <c r="K108" s="1"/>
  <c r="J111"/>
  <c r="J110" s="1"/>
  <c r="J108" s="1"/>
  <c r="I111"/>
  <c r="I110" s="1"/>
  <c r="I108" s="1"/>
  <c r="H111"/>
  <c r="H110" s="1"/>
  <c r="H108" s="1"/>
  <c r="I96"/>
  <c r="I95" s="1"/>
  <c r="I93" s="1"/>
  <c r="J96"/>
  <c r="J95" s="1"/>
  <c r="J93" s="1"/>
  <c r="K96"/>
  <c r="K95" s="1"/>
  <c r="K93" s="1"/>
  <c r="G394" i="20" l="1"/>
  <c r="G393" s="1"/>
  <c r="G14"/>
  <c r="G12" s="1"/>
  <c r="E13" i="7"/>
  <c r="E14" s="1"/>
  <c r="I13" i="1" s="1"/>
  <c r="H23" i="3" l="1"/>
  <c r="H41"/>
  <c r="I78"/>
  <c r="I76" s="1"/>
  <c r="J78"/>
  <c r="J76" s="1"/>
  <c r="K78"/>
  <c r="K76" s="1"/>
  <c r="H78"/>
  <c r="H76" s="1"/>
  <c r="I63"/>
  <c r="J63"/>
  <c r="K63"/>
  <c r="H63"/>
  <c r="W51" i="1" l="1"/>
  <c r="V51"/>
  <c r="U51"/>
  <c r="S51"/>
  <c r="R51"/>
  <c r="P51"/>
  <c r="O51"/>
  <c r="N51"/>
  <c r="M51"/>
  <c r="J51"/>
  <c r="I51"/>
  <c r="T53"/>
  <c r="Q53"/>
  <c r="L53"/>
  <c r="H53"/>
  <c r="T73"/>
  <c r="Q73"/>
  <c r="L73"/>
  <c r="H73"/>
  <c r="T127"/>
  <c r="Q127"/>
  <c r="L127"/>
  <c r="H127"/>
  <c r="T114"/>
  <c r="Q114"/>
  <c r="L114"/>
  <c r="H114"/>
  <c r="K114" l="1"/>
  <c r="G114" s="1"/>
  <c r="K127"/>
  <c r="G127" s="1"/>
  <c r="K73"/>
  <c r="G73" s="1"/>
  <c r="K53"/>
  <c r="J139"/>
  <c r="J138"/>
  <c r="G53" l="1"/>
  <c r="E13" i="10"/>
  <c r="E14"/>
  <c r="E12"/>
  <c r="E18" l="1"/>
  <c r="E19" l="1"/>
  <c r="J34" i="1" s="1"/>
  <c r="H96" i="3" l="1"/>
  <c r="H95" s="1"/>
  <c r="H93" s="1"/>
  <c r="I90"/>
  <c r="I89" s="1"/>
  <c r="H89"/>
  <c r="I86"/>
  <c r="I85" s="1"/>
  <c r="H86"/>
  <c r="H85" s="1"/>
  <c r="I73"/>
  <c r="H73"/>
  <c r="I68"/>
  <c r="I67" s="1"/>
  <c r="H68"/>
  <c r="H67" s="1"/>
  <c r="I56"/>
  <c r="H56"/>
  <c r="I52"/>
  <c r="H52"/>
  <c r="H40" s="1"/>
  <c r="I41"/>
  <c r="H33"/>
  <c r="I23"/>
  <c r="I15"/>
  <c r="H15"/>
  <c r="J90"/>
  <c r="J89" s="1"/>
  <c r="J86"/>
  <c r="J85" s="1"/>
  <c r="J73"/>
  <c r="J68"/>
  <c r="J56"/>
  <c r="J52"/>
  <c r="J41"/>
  <c r="J23"/>
  <c r="J15"/>
  <c r="W70" i="1"/>
  <c r="V70"/>
  <c r="U70"/>
  <c r="S70"/>
  <c r="R70"/>
  <c r="P70"/>
  <c r="O70"/>
  <c r="N70"/>
  <c r="M70"/>
  <c r="I70"/>
  <c r="T74"/>
  <c r="Q74"/>
  <c r="L74"/>
  <c r="H74"/>
  <c r="H153"/>
  <c r="T153"/>
  <c r="Q153"/>
  <c r="L153"/>
  <c r="J67" i="3" l="1"/>
  <c r="J40"/>
  <c r="I40"/>
  <c r="J33"/>
  <c r="J14" s="1"/>
  <c r="J55"/>
  <c r="I55"/>
  <c r="K74" i="1"/>
  <c r="H55" i="3"/>
  <c r="H14"/>
  <c r="I33"/>
  <c r="I14" s="1"/>
  <c r="K153" i="1"/>
  <c r="G153" s="1"/>
  <c r="T152"/>
  <c r="Q152"/>
  <c r="L152"/>
  <c r="H152"/>
  <c r="J70"/>
  <c r="T140"/>
  <c r="Q140"/>
  <c r="L140"/>
  <c r="H140"/>
  <c r="H12" i="3" l="1"/>
  <c r="I12"/>
  <c r="I10" s="1"/>
  <c r="J12"/>
  <c r="J10" s="1"/>
  <c r="G74" i="1"/>
  <c r="K152"/>
  <c r="G152" s="1"/>
  <c r="K140"/>
  <c r="G140" s="1"/>
  <c r="H10" i="3" l="1"/>
  <c r="F7" i="6"/>
  <c r="F20" i="5"/>
  <c r="F12" i="2"/>
  <c r="T15" i="1"/>
  <c r="T233"/>
  <c r="T231" s="1"/>
  <c r="T229" s="1"/>
  <c r="T227"/>
  <c r="T226"/>
  <c r="T225"/>
  <c r="T219"/>
  <c r="T217" s="1"/>
  <c r="T215" s="1"/>
  <c r="T213"/>
  <c r="T211" s="1"/>
  <c r="T209"/>
  <c r="T207" s="1"/>
  <c r="T205"/>
  <c r="T204"/>
  <c r="T200"/>
  <c r="T199"/>
  <c r="T195"/>
  <c r="T194"/>
  <c r="T193"/>
  <c r="T189"/>
  <c r="T188"/>
  <c r="T187"/>
  <c r="T186"/>
  <c r="T182"/>
  <c r="T181"/>
  <c r="T180"/>
  <c r="T172"/>
  <c r="T170" s="1"/>
  <c r="T168"/>
  <c r="T166" s="1"/>
  <c r="T164"/>
  <c r="T162" s="1"/>
  <c r="T160"/>
  <c r="T158" s="1"/>
  <c r="T154"/>
  <c r="T151"/>
  <c r="T150"/>
  <c r="T149"/>
  <c r="T148"/>
  <c r="T147"/>
  <c r="T145"/>
  <c r="T141"/>
  <c r="T139"/>
  <c r="T138"/>
  <c r="T134"/>
  <c r="T132" s="1"/>
  <c r="T128"/>
  <c r="T126"/>
  <c r="T122"/>
  <c r="T120"/>
  <c r="T116"/>
  <c r="T115"/>
  <c r="T113"/>
  <c r="T109"/>
  <c r="T108"/>
  <c r="T104"/>
  <c r="T103"/>
  <c r="T99"/>
  <c r="T97" s="1"/>
  <c r="T95"/>
  <c r="T93" s="1"/>
  <c r="T89"/>
  <c r="T87" s="1"/>
  <c r="T85"/>
  <c r="T83"/>
  <c r="T79"/>
  <c r="T78"/>
  <c r="T72"/>
  <c r="T70" s="1"/>
  <c r="T68"/>
  <c r="T66" s="1"/>
  <c r="T64"/>
  <c r="T63"/>
  <c r="T59"/>
  <c r="T58"/>
  <c r="T54"/>
  <c r="T51" s="1"/>
  <c r="T49"/>
  <c r="T47" s="1"/>
  <c r="T43"/>
  <c r="T41" s="1"/>
  <c r="T39"/>
  <c r="T37"/>
  <c r="T36"/>
  <c r="T35"/>
  <c r="T34"/>
  <c r="T33"/>
  <c r="T32"/>
  <c r="T31"/>
  <c r="T27"/>
  <c r="T26"/>
  <c r="T24"/>
  <c r="T20"/>
  <c r="T18" s="1"/>
  <c r="T16"/>
  <c r="T14"/>
  <c r="T13"/>
  <c r="Q233"/>
  <c r="Q227"/>
  <c r="Q226"/>
  <c r="Q225"/>
  <c r="Q219"/>
  <c r="Q213"/>
  <c r="Q209"/>
  <c r="Q205"/>
  <c r="Q204"/>
  <c r="Q200"/>
  <c r="Q199"/>
  <c r="Q195"/>
  <c r="Q194"/>
  <c r="Q193"/>
  <c r="Q189"/>
  <c r="Q188"/>
  <c r="Q187"/>
  <c r="Q186"/>
  <c r="Q181"/>
  <c r="Q180"/>
  <c r="Q172"/>
  <c r="Q168"/>
  <c r="Q164"/>
  <c r="Q160"/>
  <c r="L141"/>
  <c r="Q154"/>
  <c r="Q151"/>
  <c r="Q150"/>
  <c r="Q149"/>
  <c r="Q148"/>
  <c r="Q147"/>
  <c r="Q145"/>
  <c r="Q141"/>
  <c r="Q139"/>
  <c r="Q134"/>
  <c r="Q128"/>
  <c r="Q126"/>
  <c r="Q122"/>
  <c r="Q120"/>
  <c r="Q116"/>
  <c r="Q115"/>
  <c r="Q113"/>
  <c r="Q109"/>
  <c r="Q108"/>
  <c r="Q104"/>
  <c r="Q103"/>
  <c r="Q99"/>
  <c r="Q95"/>
  <c r="Q85"/>
  <c r="Q83"/>
  <c r="Q79"/>
  <c r="Q78"/>
  <c r="Q72"/>
  <c r="Q70" s="1"/>
  <c r="Q68"/>
  <c r="Q64"/>
  <c r="Q63"/>
  <c r="Q59"/>
  <c r="Q58"/>
  <c r="Q54"/>
  <c r="Q51" s="1"/>
  <c r="Q49"/>
  <c r="Q43"/>
  <c r="Q39"/>
  <c r="Q37"/>
  <c r="Q36"/>
  <c r="Q35"/>
  <c r="Q34"/>
  <c r="Q33"/>
  <c r="Q32"/>
  <c r="Q31"/>
  <c r="Q27"/>
  <c r="Q26"/>
  <c r="Q24"/>
  <c r="Q20"/>
  <c r="Q14"/>
  <c r="Q15"/>
  <c r="Q13"/>
  <c r="S16"/>
  <c r="W81"/>
  <c r="S81"/>
  <c r="R81"/>
  <c r="P81"/>
  <c r="O81"/>
  <c r="N81"/>
  <c r="M81"/>
  <c r="J81"/>
  <c r="I81"/>
  <c r="L83"/>
  <c r="H83"/>
  <c r="R29"/>
  <c r="T136" l="1"/>
  <c r="Q81"/>
  <c r="K83"/>
  <c r="G83" s="1"/>
  <c r="T101"/>
  <c r="T202"/>
  <c r="T29"/>
  <c r="T111"/>
  <c r="T61"/>
  <c r="T76"/>
  <c r="T81"/>
  <c r="T118"/>
  <c r="T124"/>
  <c r="K141"/>
  <c r="T11"/>
  <c r="T184"/>
  <c r="T197"/>
  <c r="T143"/>
  <c r="T56"/>
  <c r="T106"/>
  <c r="T156"/>
  <c r="T178"/>
  <c r="T191"/>
  <c r="T223"/>
  <c r="T221" s="1"/>
  <c r="U11"/>
  <c r="V11"/>
  <c r="U18"/>
  <c r="V18"/>
  <c r="U25"/>
  <c r="V25"/>
  <c r="V22" s="1"/>
  <c r="U29"/>
  <c r="V29"/>
  <c r="U41"/>
  <c r="V41"/>
  <c r="U47"/>
  <c r="V47"/>
  <c r="U56"/>
  <c r="V56"/>
  <c r="U61"/>
  <c r="V61"/>
  <c r="U66"/>
  <c r="V66"/>
  <c r="U76"/>
  <c r="V76"/>
  <c r="U81"/>
  <c r="V81"/>
  <c r="U87"/>
  <c r="V87"/>
  <c r="U93"/>
  <c r="V93"/>
  <c r="U97"/>
  <c r="V97"/>
  <c r="U101"/>
  <c r="V101"/>
  <c r="U106"/>
  <c r="V106"/>
  <c r="U111"/>
  <c r="V111"/>
  <c r="U118"/>
  <c r="V118"/>
  <c r="U124"/>
  <c r="V124"/>
  <c r="U132"/>
  <c r="V132"/>
  <c r="U136"/>
  <c r="V136"/>
  <c r="U143"/>
  <c r="V143"/>
  <c r="U158"/>
  <c r="V158"/>
  <c r="U162"/>
  <c r="V162"/>
  <c r="U166"/>
  <c r="V166"/>
  <c r="U170"/>
  <c r="V170"/>
  <c r="U178"/>
  <c r="V178"/>
  <c r="U184"/>
  <c r="V184"/>
  <c r="U191"/>
  <c r="V191"/>
  <c r="U197"/>
  <c r="V197"/>
  <c r="U202"/>
  <c r="V202"/>
  <c r="U207"/>
  <c r="V207"/>
  <c r="U211"/>
  <c r="V211"/>
  <c r="U217"/>
  <c r="U215" s="1"/>
  <c r="V217"/>
  <c r="V215" s="1"/>
  <c r="U223"/>
  <c r="U221" s="1"/>
  <c r="V223"/>
  <c r="V221" s="1"/>
  <c r="U231"/>
  <c r="U229" s="1"/>
  <c r="V231"/>
  <c r="V229" s="1"/>
  <c r="M29"/>
  <c r="L115"/>
  <c r="K115" s="1"/>
  <c r="H115"/>
  <c r="W124"/>
  <c r="S124"/>
  <c r="R124"/>
  <c r="N124"/>
  <c r="O124"/>
  <c r="P124"/>
  <c r="M124"/>
  <c r="J124"/>
  <c r="I124"/>
  <c r="I29"/>
  <c r="L126"/>
  <c r="K126" s="1"/>
  <c r="H126"/>
  <c r="L54"/>
  <c r="H54"/>
  <c r="H51" s="1"/>
  <c r="L37"/>
  <c r="K37" s="1"/>
  <c r="H37"/>
  <c r="L27"/>
  <c r="K27" s="1"/>
  <c r="N231"/>
  <c r="N229" s="1"/>
  <c r="N223"/>
  <c r="N221" s="1"/>
  <c r="N217"/>
  <c r="N215" s="1"/>
  <c r="N211"/>
  <c r="N207"/>
  <c r="N202"/>
  <c r="N197"/>
  <c r="N191"/>
  <c r="N184"/>
  <c r="N178"/>
  <c r="N170"/>
  <c r="N166"/>
  <c r="N162"/>
  <c r="N158"/>
  <c r="N143"/>
  <c r="N136"/>
  <c r="N132"/>
  <c r="N118"/>
  <c r="N111"/>
  <c r="N106"/>
  <c r="N101"/>
  <c r="N97"/>
  <c r="N93"/>
  <c r="N87"/>
  <c r="N76"/>
  <c r="N66"/>
  <c r="N61"/>
  <c r="N56"/>
  <c r="N47"/>
  <c r="N41"/>
  <c r="N29"/>
  <c r="N25"/>
  <c r="N22" s="1"/>
  <c r="N18"/>
  <c r="N16"/>
  <c r="N11" s="1"/>
  <c r="O231"/>
  <c r="O229" s="1"/>
  <c r="O223"/>
  <c r="O221" s="1"/>
  <c r="O217"/>
  <c r="O215" s="1"/>
  <c r="O211"/>
  <c r="O207"/>
  <c r="O202"/>
  <c r="O197"/>
  <c r="O191"/>
  <c r="O184"/>
  <c r="O178"/>
  <c r="O170"/>
  <c r="O166"/>
  <c r="O162"/>
  <c r="O158"/>
  <c r="O143"/>
  <c r="O136"/>
  <c r="O132"/>
  <c r="O118"/>
  <c r="O111"/>
  <c r="O106"/>
  <c r="O101"/>
  <c r="O97"/>
  <c r="O93"/>
  <c r="O87"/>
  <c r="O76"/>
  <c r="O66"/>
  <c r="O61"/>
  <c r="O56"/>
  <c r="O47"/>
  <c r="O41"/>
  <c r="O29"/>
  <c r="O25"/>
  <c r="O22" s="1"/>
  <c r="O18"/>
  <c r="O16"/>
  <c r="O11" s="1"/>
  <c r="K73" i="3"/>
  <c r="K68"/>
  <c r="H141" i="1"/>
  <c r="I136"/>
  <c r="G141" l="1"/>
  <c r="K67" i="3"/>
  <c r="K54" i="1"/>
  <c r="K51" s="1"/>
  <c r="L51"/>
  <c r="T91"/>
  <c r="T130"/>
  <c r="T45"/>
  <c r="N156"/>
  <c r="N176"/>
  <c r="N174" s="1"/>
  <c r="U22"/>
  <c r="U9" s="1"/>
  <c r="T25"/>
  <c r="T22" s="1"/>
  <c r="T9" s="1"/>
  <c r="U176"/>
  <c r="U174" s="1"/>
  <c r="U156"/>
  <c r="U130"/>
  <c r="U91"/>
  <c r="U45"/>
  <c r="O156"/>
  <c r="O176"/>
  <c r="O174" s="1"/>
  <c r="G115"/>
  <c r="V176"/>
  <c r="V174" s="1"/>
  <c r="V156"/>
  <c r="V130"/>
  <c r="V91"/>
  <c r="V45"/>
  <c r="T176"/>
  <c r="T174" s="1"/>
  <c r="G37"/>
  <c r="V9"/>
  <c r="N9"/>
  <c r="N91"/>
  <c r="O9"/>
  <c r="O45"/>
  <c r="O91"/>
  <c r="O130"/>
  <c r="N130"/>
  <c r="G126"/>
  <c r="N45"/>
  <c r="G54"/>
  <c r="G51" s="1"/>
  <c r="J136"/>
  <c r="K86" i="3"/>
  <c r="K85" s="1"/>
  <c r="K41"/>
  <c r="K40" s="1"/>
  <c r="K23"/>
  <c r="T7" i="1" l="1"/>
  <c r="T5" s="1"/>
  <c r="U7"/>
  <c r="U5" s="1"/>
  <c r="V7"/>
  <c r="V5" s="1"/>
  <c r="N7"/>
  <c r="N5" s="1"/>
  <c r="O7"/>
  <c r="O5" s="1"/>
  <c r="K33" i="3"/>
  <c r="W25" i="1"/>
  <c r="W22" s="1"/>
  <c r="S25"/>
  <c r="S22" s="1"/>
  <c r="R25"/>
  <c r="R22" s="1"/>
  <c r="M25"/>
  <c r="M22" s="1"/>
  <c r="W16"/>
  <c r="W11" s="1"/>
  <c r="R16"/>
  <c r="Q16" s="1"/>
  <c r="M16"/>
  <c r="M11" s="1"/>
  <c r="K89" i="3"/>
  <c r="K56"/>
  <c r="K15"/>
  <c r="E11" i="9"/>
  <c r="E32" i="8"/>
  <c r="E14"/>
  <c r="E13"/>
  <c r="E37" i="7"/>
  <c r="E39" s="1"/>
  <c r="E40" s="1"/>
  <c r="I15" i="1" s="1"/>
  <c r="I223"/>
  <c r="I221" s="1"/>
  <c r="J223"/>
  <c r="J221" s="1"/>
  <c r="M223"/>
  <c r="M221" s="1"/>
  <c r="P223"/>
  <c r="P221" s="1"/>
  <c r="R223"/>
  <c r="R221" s="1"/>
  <c r="S223"/>
  <c r="S221" s="1"/>
  <c r="W223"/>
  <c r="W221" s="1"/>
  <c r="H227"/>
  <c r="L227"/>
  <c r="K227" s="1"/>
  <c r="I191"/>
  <c r="J191"/>
  <c r="M191"/>
  <c r="P191"/>
  <c r="R191"/>
  <c r="S191"/>
  <c r="W191"/>
  <c r="H195"/>
  <c r="L195"/>
  <c r="K195" s="1"/>
  <c r="I184"/>
  <c r="J184"/>
  <c r="M184"/>
  <c r="P184"/>
  <c r="R184"/>
  <c r="S184"/>
  <c r="W184"/>
  <c r="H188"/>
  <c r="L188"/>
  <c r="K188" s="1"/>
  <c r="H189"/>
  <c r="L189"/>
  <c r="K189" s="1"/>
  <c r="I178"/>
  <c r="J178"/>
  <c r="M178"/>
  <c r="P178"/>
  <c r="R178"/>
  <c r="S178"/>
  <c r="W178"/>
  <c r="H182"/>
  <c r="L182"/>
  <c r="Q182"/>
  <c r="I143"/>
  <c r="J143"/>
  <c r="M143"/>
  <c r="P143"/>
  <c r="R143"/>
  <c r="S143"/>
  <c r="W143"/>
  <c r="H148"/>
  <c r="L148"/>
  <c r="K148" s="1"/>
  <c r="H149"/>
  <c r="L149"/>
  <c r="K149" s="1"/>
  <c r="H150"/>
  <c r="L150"/>
  <c r="K150" s="1"/>
  <c r="H151"/>
  <c r="L151"/>
  <c r="K151" s="1"/>
  <c r="H154"/>
  <c r="L154"/>
  <c r="K154" s="1"/>
  <c r="L226"/>
  <c r="K226" s="1"/>
  <c r="H226"/>
  <c r="Q223"/>
  <c r="Q221" s="1"/>
  <c r="L225"/>
  <c r="K225" s="1"/>
  <c r="H225"/>
  <c r="L205"/>
  <c r="K205" s="1"/>
  <c r="H205"/>
  <c r="L204"/>
  <c r="K204" s="1"/>
  <c r="H204"/>
  <c r="W202"/>
  <c r="S202"/>
  <c r="R202"/>
  <c r="P202"/>
  <c r="M202"/>
  <c r="J202"/>
  <c r="I202"/>
  <c r="H202"/>
  <c r="L200"/>
  <c r="K200" s="1"/>
  <c r="H200"/>
  <c r="L199"/>
  <c r="K199" s="1"/>
  <c r="H199"/>
  <c r="H197" s="1"/>
  <c r="W197"/>
  <c r="S197"/>
  <c r="R197"/>
  <c r="P197"/>
  <c r="M197"/>
  <c r="J197"/>
  <c r="I197"/>
  <c r="L194"/>
  <c r="K194" s="1"/>
  <c r="H194"/>
  <c r="L193"/>
  <c r="K193" s="1"/>
  <c r="H193"/>
  <c r="L187"/>
  <c r="K187" s="1"/>
  <c r="H187"/>
  <c r="L186"/>
  <c r="K186" s="1"/>
  <c r="H186"/>
  <c r="L181"/>
  <c r="K181" s="1"/>
  <c r="H181"/>
  <c r="L180"/>
  <c r="K180" s="1"/>
  <c r="H180"/>
  <c r="L147"/>
  <c r="K147" s="1"/>
  <c r="H147"/>
  <c r="L145"/>
  <c r="K145" s="1"/>
  <c r="H145"/>
  <c r="L139"/>
  <c r="K139" s="1"/>
  <c r="H139"/>
  <c r="Q138"/>
  <c r="L138"/>
  <c r="H138"/>
  <c r="W136"/>
  <c r="S136"/>
  <c r="R136"/>
  <c r="P136"/>
  <c r="M136"/>
  <c r="L128"/>
  <c r="K128" s="1"/>
  <c r="H128"/>
  <c r="L124"/>
  <c r="L122"/>
  <c r="K122" s="1"/>
  <c r="H122"/>
  <c r="L120"/>
  <c r="K120" s="1"/>
  <c r="H120"/>
  <c r="W118"/>
  <c r="S118"/>
  <c r="R118"/>
  <c r="P118"/>
  <c r="M118"/>
  <c r="J118"/>
  <c r="I118"/>
  <c r="L116"/>
  <c r="K116" s="1"/>
  <c r="H116"/>
  <c r="L113"/>
  <c r="K113" s="1"/>
  <c r="H113"/>
  <c r="W111"/>
  <c r="S111"/>
  <c r="R111"/>
  <c r="P111"/>
  <c r="M111"/>
  <c r="J111"/>
  <c r="I111"/>
  <c r="L109"/>
  <c r="K109" s="1"/>
  <c r="H109"/>
  <c r="L108"/>
  <c r="K108" s="1"/>
  <c r="H108"/>
  <c r="W106"/>
  <c r="S106"/>
  <c r="R106"/>
  <c r="P106"/>
  <c r="M106"/>
  <c r="J106"/>
  <c r="I106"/>
  <c r="L104"/>
  <c r="K104" s="1"/>
  <c r="H104"/>
  <c r="L103"/>
  <c r="K103" s="1"/>
  <c r="H103"/>
  <c r="W101"/>
  <c r="S101"/>
  <c r="R101"/>
  <c r="P101"/>
  <c r="M101"/>
  <c r="J101"/>
  <c r="I101"/>
  <c r="L79"/>
  <c r="K79" s="1"/>
  <c r="H79"/>
  <c r="L78"/>
  <c r="K78" s="1"/>
  <c r="H78"/>
  <c r="W76"/>
  <c r="S76"/>
  <c r="R76"/>
  <c r="P76"/>
  <c r="M76"/>
  <c r="J76"/>
  <c r="I76"/>
  <c r="L64"/>
  <c r="K64" s="1"/>
  <c r="H64"/>
  <c r="L63"/>
  <c r="K63" s="1"/>
  <c r="H63"/>
  <c r="W61"/>
  <c r="S61"/>
  <c r="R61"/>
  <c r="P61"/>
  <c r="M61"/>
  <c r="J61"/>
  <c r="I61"/>
  <c r="I56"/>
  <c r="J56"/>
  <c r="P56"/>
  <c r="M56"/>
  <c r="S56"/>
  <c r="R56"/>
  <c r="W56"/>
  <c r="H59"/>
  <c r="L59"/>
  <c r="K59" s="1"/>
  <c r="L58"/>
  <c r="K58" s="1"/>
  <c r="H58"/>
  <c r="L233"/>
  <c r="K233" s="1"/>
  <c r="H233"/>
  <c r="H231" s="1"/>
  <c r="H229" s="1"/>
  <c r="W231"/>
  <c r="W229" s="1"/>
  <c r="S231"/>
  <c r="S229" s="1"/>
  <c r="R231"/>
  <c r="R229" s="1"/>
  <c r="Q231"/>
  <c r="Q229" s="1"/>
  <c r="P231"/>
  <c r="P229" s="1"/>
  <c r="M231"/>
  <c r="M229" s="1"/>
  <c r="L231"/>
  <c r="L229" s="1"/>
  <c r="J231"/>
  <c r="J229" s="1"/>
  <c r="I231"/>
  <c r="I229" s="1"/>
  <c r="L219"/>
  <c r="K219" s="1"/>
  <c r="H219"/>
  <c r="H217" s="1"/>
  <c r="H215" s="1"/>
  <c r="W217"/>
  <c r="W215" s="1"/>
  <c r="S217"/>
  <c r="S215" s="1"/>
  <c r="R217"/>
  <c r="R215" s="1"/>
  <c r="Q217"/>
  <c r="Q215" s="1"/>
  <c r="P217"/>
  <c r="P215" s="1"/>
  <c r="M217"/>
  <c r="M215" s="1"/>
  <c r="J217"/>
  <c r="J215" s="1"/>
  <c r="I217"/>
  <c r="I215" s="1"/>
  <c r="L213"/>
  <c r="K213" s="1"/>
  <c r="H213"/>
  <c r="H211" s="1"/>
  <c r="W211"/>
  <c r="S211"/>
  <c r="R211"/>
  <c r="Q211"/>
  <c r="P211"/>
  <c r="M211"/>
  <c r="J211"/>
  <c r="I211"/>
  <c r="L209"/>
  <c r="K209" s="1"/>
  <c r="H209"/>
  <c r="H207" s="1"/>
  <c r="W207"/>
  <c r="S207"/>
  <c r="R207"/>
  <c r="Q207"/>
  <c r="P207"/>
  <c r="M207"/>
  <c r="L207"/>
  <c r="J207"/>
  <c r="I207"/>
  <c r="L172"/>
  <c r="K172" s="1"/>
  <c r="H172"/>
  <c r="H170" s="1"/>
  <c r="W170"/>
  <c r="S170"/>
  <c r="R170"/>
  <c r="Q170"/>
  <c r="P170"/>
  <c r="M170"/>
  <c r="L170"/>
  <c r="J170"/>
  <c r="I170"/>
  <c r="L168"/>
  <c r="K168" s="1"/>
  <c r="H168"/>
  <c r="H166" s="1"/>
  <c r="W166"/>
  <c r="S166"/>
  <c r="R166"/>
  <c r="Q166"/>
  <c r="P166"/>
  <c r="M166"/>
  <c r="J166"/>
  <c r="I166"/>
  <c r="L164"/>
  <c r="K164" s="1"/>
  <c r="H164"/>
  <c r="H162" s="1"/>
  <c r="W162"/>
  <c r="S162"/>
  <c r="R162"/>
  <c r="Q162"/>
  <c r="P162"/>
  <c r="M162"/>
  <c r="J162"/>
  <c r="I162"/>
  <c r="L160"/>
  <c r="K160" s="1"/>
  <c r="H160"/>
  <c r="H158" s="1"/>
  <c r="W158"/>
  <c r="S158"/>
  <c r="R158"/>
  <c r="Q158"/>
  <c r="P158"/>
  <c r="M158"/>
  <c r="L158"/>
  <c r="J158"/>
  <c r="I158"/>
  <c r="L134"/>
  <c r="K134" s="1"/>
  <c r="H134"/>
  <c r="H132" s="1"/>
  <c r="W132"/>
  <c r="S132"/>
  <c r="R132"/>
  <c r="Q132"/>
  <c r="P132"/>
  <c r="M132"/>
  <c r="L132"/>
  <c r="J132"/>
  <c r="I132"/>
  <c r="L99"/>
  <c r="K99" s="1"/>
  <c r="H99"/>
  <c r="H97" s="1"/>
  <c r="W97"/>
  <c r="S97"/>
  <c r="R97"/>
  <c r="Q97"/>
  <c r="P97"/>
  <c r="M97"/>
  <c r="J97"/>
  <c r="I97"/>
  <c r="L95"/>
  <c r="K95" s="1"/>
  <c r="H95"/>
  <c r="H93" s="1"/>
  <c r="W93"/>
  <c r="S93"/>
  <c r="R93"/>
  <c r="Q93"/>
  <c r="P93"/>
  <c r="M93"/>
  <c r="J93"/>
  <c r="I93"/>
  <c r="Q89"/>
  <c r="Q87" s="1"/>
  <c r="L89"/>
  <c r="L87" s="1"/>
  <c r="H89"/>
  <c r="H87" s="1"/>
  <c r="W87"/>
  <c r="S87"/>
  <c r="R87"/>
  <c r="P87"/>
  <c r="M87"/>
  <c r="J87"/>
  <c r="I87"/>
  <c r="L85"/>
  <c r="H85"/>
  <c r="H81" s="1"/>
  <c r="L72"/>
  <c r="H72"/>
  <c r="H70" s="1"/>
  <c r="L68"/>
  <c r="K68" s="1"/>
  <c r="H68"/>
  <c r="H66" s="1"/>
  <c r="W66"/>
  <c r="S66"/>
  <c r="R66"/>
  <c r="Q66"/>
  <c r="P66"/>
  <c r="M66"/>
  <c r="L66"/>
  <c r="J66"/>
  <c r="I66"/>
  <c r="L49"/>
  <c r="H49"/>
  <c r="W47"/>
  <c r="S47"/>
  <c r="R47"/>
  <c r="Q47"/>
  <c r="P47"/>
  <c r="M47"/>
  <c r="J47"/>
  <c r="I47"/>
  <c r="Q41"/>
  <c r="L43"/>
  <c r="K43" s="1"/>
  <c r="H43"/>
  <c r="H41" s="1"/>
  <c r="W41"/>
  <c r="S41"/>
  <c r="R41"/>
  <c r="P41"/>
  <c r="M41"/>
  <c r="J41"/>
  <c r="I41"/>
  <c r="J29"/>
  <c r="P29"/>
  <c r="S29"/>
  <c r="W29"/>
  <c r="L35"/>
  <c r="K35" s="1"/>
  <c r="L36"/>
  <c r="K36" s="1"/>
  <c r="L39"/>
  <c r="K39" s="1"/>
  <c r="H35"/>
  <c r="H36"/>
  <c r="H39"/>
  <c r="L34"/>
  <c r="K34" s="1"/>
  <c r="H34"/>
  <c r="L33"/>
  <c r="K33" s="1"/>
  <c r="H33"/>
  <c r="L32"/>
  <c r="K32" s="1"/>
  <c r="H32"/>
  <c r="L31"/>
  <c r="K31" s="1"/>
  <c r="H31"/>
  <c r="H27"/>
  <c r="L26"/>
  <c r="K26" s="1"/>
  <c r="H26"/>
  <c r="L24"/>
  <c r="K24" s="1"/>
  <c r="H24"/>
  <c r="I18"/>
  <c r="Q18"/>
  <c r="L20"/>
  <c r="H20"/>
  <c r="W18"/>
  <c r="S18"/>
  <c r="R18"/>
  <c r="P18"/>
  <c r="M18"/>
  <c r="J18"/>
  <c r="L14"/>
  <c r="K14" s="1"/>
  <c r="L15"/>
  <c r="K15" s="1"/>
  <c r="R11"/>
  <c r="S11"/>
  <c r="E13" i="9" l="1"/>
  <c r="E14" s="1"/>
  <c r="P13" i="1" s="1"/>
  <c r="L13" s="1"/>
  <c r="K13" s="1"/>
  <c r="E34" i="8"/>
  <c r="E35" s="1"/>
  <c r="J15" i="1" s="1"/>
  <c r="L166"/>
  <c r="W130"/>
  <c r="L211"/>
  <c r="L97"/>
  <c r="R156"/>
  <c r="H106"/>
  <c r="P156"/>
  <c r="K72"/>
  <c r="K70" s="1"/>
  <c r="L70"/>
  <c r="M91"/>
  <c r="H76"/>
  <c r="R45"/>
  <c r="R91"/>
  <c r="L18"/>
  <c r="K20"/>
  <c r="K18" s="1"/>
  <c r="K182"/>
  <c r="G182" s="1"/>
  <c r="K49"/>
  <c r="K47" s="1"/>
  <c r="K89"/>
  <c r="K87" s="1"/>
  <c r="L76"/>
  <c r="K138"/>
  <c r="K136" s="1"/>
  <c r="L197"/>
  <c r="L81"/>
  <c r="K85"/>
  <c r="K81" s="1"/>
  <c r="M156"/>
  <c r="Q25"/>
  <c r="Q22" s="1"/>
  <c r="Q143"/>
  <c r="H184"/>
  <c r="Q184"/>
  <c r="Q191"/>
  <c r="L202"/>
  <c r="K56"/>
  <c r="H29"/>
  <c r="G168"/>
  <c r="G166" s="1"/>
  <c r="H124"/>
  <c r="Q124"/>
  <c r="J91"/>
  <c r="K132"/>
  <c r="I156"/>
  <c r="K207"/>
  <c r="Q29"/>
  <c r="G33"/>
  <c r="K41"/>
  <c r="G172"/>
  <c r="G170" s="1"/>
  <c r="H136"/>
  <c r="H61"/>
  <c r="K55" i="3"/>
  <c r="P25" i="1"/>
  <c r="I25"/>
  <c r="I22" s="1"/>
  <c r="K14" i="3"/>
  <c r="G233" i="1"/>
  <c r="G231" s="1"/>
  <c r="G229" s="1"/>
  <c r="K231"/>
  <c r="K229" s="1"/>
  <c r="G227"/>
  <c r="K223"/>
  <c r="K221" s="1"/>
  <c r="L223"/>
  <c r="L221" s="1"/>
  <c r="H223"/>
  <c r="H221" s="1"/>
  <c r="G226"/>
  <c r="G213"/>
  <c r="G211" s="1"/>
  <c r="K217"/>
  <c r="K215" s="1"/>
  <c r="L217"/>
  <c r="L215" s="1"/>
  <c r="Q202"/>
  <c r="G204"/>
  <c r="Q111"/>
  <c r="L111"/>
  <c r="H111"/>
  <c r="L118"/>
  <c r="G122"/>
  <c r="I91"/>
  <c r="G134"/>
  <c r="G132" s="1"/>
  <c r="R130"/>
  <c r="S130"/>
  <c r="G139"/>
  <c r="P130"/>
  <c r="L136"/>
  <c r="M130"/>
  <c r="I130"/>
  <c r="J130"/>
  <c r="H143"/>
  <c r="H156"/>
  <c r="J156"/>
  <c r="Q197"/>
  <c r="S176"/>
  <c r="S174" s="1"/>
  <c r="G200"/>
  <c r="R176"/>
  <c r="R174" s="1"/>
  <c r="G199"/>
  <c r="J176"/>
  <c r="J174" s="1"/>
  <c r="H191"/>
  <c r="G194"/>
  <c r="I176"/>
  <c r="I174" s="1"/>
  <c r="L191"/>
  <c r="P176"/>
  <c r="P174" s="1"/>
  <c r="M176"/>
  <c r="M174" s="1"/>
  <c r="G195"/>
  <c r="G193"/>
  <c r="W176"/>
  <c r="W174" s="1"/>
  <c r="G188"/>
  <c r="G187"/>
  <c r="L184"/>
  <c r="Q178"/>
  <c r="G181"/>
  <c r="G180"/>
  <c r="L178"/>
  <c r="H178"/>
  <c r="K166"/>
  <c r="K170"/>
  <c r="S156"/>
  <c r="Q156"/>
  <c r="K162"/>
  <c r="L162"/>
  <c r="G160"/>
  <c r="G158" s="1"/>
  <c r="K158"/>
  <c r="G147"/>
  <c r="G149"/>
  <c r="G151"/>
  <c r="L143"/>
  <c r="Q136"/>
  <c r="H118"/>
  <c r="Q118"/>
  <c r="G116"/>
  <c r="Q106"/>
  <c r="G108"/>
  <c r="G109"/>
  <c r="L106"/>
  <c r="L101"/>
  <c r="G104"/>
  <c r="H101"/>
  <c r="Q101"/>
  <c r="S91"/>
  <c r="K97"/>
  <c r="W91"/>
  <c r="K93"/>
  <c r="P91"/>
  <c r="L93"/>
  <c r="W45"/>
  <c r="Q76"/>
  <c r="G78"/>
  <c r="K66"/>
  <c r="G59"/>
  <c r="L56"/>
  <c r="P45"/>
  <c r="L47"/>
  <c r="M45"/>
  <c r="L41"/>
  <c r="G43"/>
  <c r="G41" s="1"/>
  <c r="H47"/>
  <c r="J45"/>
  <c r="H56"/>
  <c r="I45"/>
  <c r="G64"/>
  <c r="L61"/>
  <c r="Q61"/>
  <c r="K61"/>
  <c r="Q56"/>
  <c r="S45"/>
  <c r="G34"/>
  <c r="G36"/>
  <c r="G35"/>
  <c r="L29"/>
  <c r="G32"/>
  <c r="G31"/>
  <c r="M9"/>
  <c r="G27"/>
  <c r="R9"/>
  <c r="G24"/>
  <c r="W9"/>
  <c r="S9"/>
  <c r="H18"/>
  <c r="Q11"/>
  <c r="G189"/>
  <c r="G154"/>
  <c r="G150"/>
  <c r="G148"/>
  <c r="G225"/>
  <c r="K197"/>
  <c r="G186"/>
  <c r="G145"/>
  <c r="G103"/>
  <c r="G63"/>
  <c r="G26"/>
  <c r="J124" i="3" l="1"/>
  <c r="J130" s="1"/>
  <c r="L156" i="1"/>
  <c r="K12" i="3"/>
  <c r="K10" s="1"/>
  <c r="G101" i="1"/>
  <c r="G49"/>
  <c r="G47" s="1"/>
  <c r="L130"/>
  <c r="P16"/>
  <c r="P11" s="1"/>
  <c r="H15"/>
  <c r="G15" s="1"/>
  <c r="H176"/>
  <c r="H174" s="1"/>
  <c r="G138"/>
  <c r="G136" s="1"/>
  <c r="G89"/>
  <c r="G87" s="1"/>
  <c r="H130"/>
  <c r="G58"/>
  <c r="G56" s="1"/>
  <c r="G85"/>
  <c r="G81" s="1"/>
  <c r="K101"/>
  <c r="K118"/>
  <c r="Q130"/>
  <c r="G209"/>
  <c r="G207" s="1"/>
  <c r="K211"/>
  <c r="K156"/>
  <c r="G68"/>
  <c r="G66" s="1"/>
  <c r="G39"/>
  <c r="G29" s="1"/>
  <c r="K29"/>
  <c r="H91"/>
  <c r="R7"/>
  <c r="G223"/>
  <c r="G221" s="1"/>
  <c r="Q45"/>
  <c r="K124"/>
  <c r="K76"/>
  <c r="K45" s="1"/>
  <c r="G95"/>
  <c r="G93" s="1"/>
  <c r="K184"/>
  <c r="G79"/>
  <c r="G76" s="1"/>
  <c r="G164"/>
  <c r="G162" s="1"/>
  <c r="G156" s="1"/>
  <c r="H45"/>
  <c r="Q9"/>
  <c r="L25"/>
  <c r="P22"/>
  <c r="G219"/>
  <c r="G217" s="1"/>
  <c r="G215" s="1"/>
  <c r="K202"/>
  <c r="G205"/>
  <c r="G202" s="1"/>
  <c r="W7"/>
  <c r="W5" s="1"/>
  <c r="K111"/>
  <c r="Q91"/>
  <c r="Q176"/>
  <c r="Q174" s="1"/>
  <c r="G197"/>
  <c r="G191"/>
  <c r="L176"/>
  <c r="L174" s="1"/>
  <c r="K191"/>
  <c r="G184"/>
  <c r="K178"/>
  <c r="G178"/>
  <c r="K143"/>
  <c r="K130" s="1"/>
  <c r="G143"/>
  <c r="G128"/>
  <c r="G120"/>
  <c r="G118" s="1"/>
  <c r="G113"/>
  <c r="G111" s="1"/>
  <c r="G106"/>
  <c r="K106"/>
  <c r="L91"/>
  <c r="G99"/>
  <c r="G97" s="1"/>
  <c r="G72"/>
  <c r="G70" s="1"/>
  <c r="M7"/>
  <c r="M5" s="1"/>
  <c r="L45"/>
  <c r="G61"/>
  <c r="S7"/>
  <c r="S5" s="1"/>
  <c r="G20"/>
  <c r="G18" s="1"/>
  <c r="R5" l="1"/>
  <c r="L16"/>
  <c r="K16" s="1"/>
  <c r="K11" s="1"/>
  <c r="P9"/>
  <c r="P7" s="1"/>
  <c r="P5" s="1"/>
  <c r="L11"/>
  <c r="L22"/>
  <c r="K25"/>
  <c r="K22" s="1"/>
  <c r="K9" s="1"/>
  <c r="G130"/>
  <c r="Q7"/>
  <c r="Q5" s="1"/>
  <c r="K176"/>
  <c r="K174" s="1"/>
  <c r="K91"/>
  <c r="G124"/>
  <c r="G91" s="1"/>
  <c r="G45"/>
  <c r="F29" i="5"/>
  <c r="F31" s="1"/>
  <c r="F32" s="1"/>
  <c r="F33" s="1"/>
  <c r="F21" i="2"/>
  <c r="F23" s="1"/>
  <c r="F16" i="6"/>
  <c r="G176" i="1"/>
  <c r="G174" s="1"/>
  <c r="F18" i="6" l="1"/>
  <c r="F19" s="1"/>
  <c r="E12" i="8" s="1"/>
  <c r="L9" i="1"/>
  <c r="L7" s="1"/>
  <c r="L5" s="1"/>
  <c r="K7"/>
  <c r="K5" s="1"/>
  <c r="E20" i="8" l="1"/>
  <c r="E21" s="1"/>
  <c r="J13" i="1" s="1"/>
  <c r="E24" i="7"/>
  <c r="E26" s="1"/>
  <c r="J16" i="1" l="1"/>
  <c r="J11" s="1"/>
  <c r="H13"/>
  <c r="G13" s="1"/>
  <c r="J25"/>
  <c r="J22" s="1"/>
  <c r="E27" i="7"/>
  <c r="I14" i="1" s="1"/>
  <c r="I16" s="1"/>
  <c r="J9" l="1"/>
  <c r="J7" s="1"/>
  <c r="J5" s="1"/>
  <c r="H25"/>
  <c r="H22" s="1"/>
  <c r="H14"/>
  <c r="G14" s="1"/>
  <c r="G25" l="1"/>
  <c r="G22" s="1"/>
  <c r="I11"/>
  <c r="I9" s="1"/>
  <c r="I7" s="1"/>
  <c r="I5" s="1"/>
  <c r="H16"/>
  <c r="G16" l="1"/>
  <c r="G11" s="1"/>
  <c r="G9" s="1"/>
  <c r="G8" s="1"/>
  <c r="H11"/>
  <c r="H9" s="1"/>
  <c r="H7" s="1"/>
  <c r="H5" s="1"/>
  <c r="G7" l="1"/>
  <c r="G5" s="1"/>
</calcChain>
</file>

<file path=xl/sharedStrings.xml><?xml version="1.0" encoding="utf-8"?>
<sst xmlns="http://schemas.openxmlformats.org/spreadsheetml/2006/main" count="1424" uniqueCount="459">
  <si>
    <t>GASTOS CORRIENTES</t>
  </si>
  <si>
    <t>SERVICIOS PERSONALES</t>
  </si>
  <si>
    <t>Remuneraciones básicas</t>
  </si>
  <si>
    <t>001</t>
  </si>
  <si>
    <t>Sueldos</t>
  </si>
  <si>
    <t>Dietas</t>
  </si>
  <si>
    <t>Gastos de representación</t>
  </si>
  <si>
    <t>Aguinaldo</t>
  </si>
  <si>
    <t>Remuneraciones temporales</t>
  </si>
  <si>
    <t>Remuneración extraordinaria</t>
  </si>
  <si>
    <t>Asignaciones complementarias</t>
  </si>
  <si>
    <t>Bonificaciones y gratificaciones</t>
  </si>
  <si>
    <t>Aporte Jubilatorio del empleador</t>
  </si>
  <si>
    <t>Gratificaciones por Servicios Especiales</t>
  </si>
  <si>
    <t>Personal Contratado</t>
  </si>
  <si>
    <t>Contratación de Personal Técnico</t>
  </si>
  <si>
    <t>007</t>
  </si>
  <si>
    <t>Jornales</t>
  </si>
  <si>
    <t>011</t>
  </si>
  <si>
    <t>Honorarios Profesionales</t>
  </si>
  <si>
    <t>Otros Gastos de Personal</t>
  </si>
  <si>
    <t>Otros gastos de personal</t>
  </si>
  <si>
    <t>SERVICIOS NO PERSONALES</t>
  </si>
  <si>
    <t>Servicios básicos</t>
  </si>
  <si>
    <t>Transporte y Almacenaje</t>
  </si>
  <si>
    <t>Transporte y almacenaje</t>
  </si>
  <si>
    <t>Pasajes y viáticos</t>
  </si>
  <si>
    <t>Gastos por servicios de aseo, mantenimiento y reparaciones</t>
  </si>
  <si>
    <t>Alquileres y derechos</t>
  </si>
  <si>
    <t>Servicios técnicos y profesionales</t>
  </si>
  <si>
    <t>Servicio social</t>
  </si>
  <si>
    <t>Servicios social</t>
  </si>
  <si>
    <t>Otros servicios en General</t>
  </si>
  <si>
    <t>Servicios de Capacitacion y Adiestramiento</t>
  </si>
  <si>
    <t>BIENES DE CONSUMO</t>
  </si>
  <si>
    <t>Productos alimenticios</t>
  </si>
  <si>
    <t>Textiles y Vestuarios</t>
  </si>
  <si>
    <t>Textiles y vestuarios</t>
  </si>
  <si>
    <t>Productos de papel, cartón e impresos</t>
  </si>
  <si>
    <t>Bienes de consumo de oficinas e insumos</t>
  </si>
  <si>
    <t>Bienes de consumo  de oficinas e insumos</t>
  </si>
  <si>
    <t>Productos  e instrumentales químicos y medicinales</t>
  </si>
  <si>
    <t>Productos e instrumentales químicos y medicinales</t>
  </si>
  <si>
    <t>Combustibles y lubricantes</t>
  </si>
  <si>
    <t>Otros Bienes de Consumo</t>
  </si>
  <si>
    <t>Otros bienes de consumo</t>
  </si>
  <si>
    <t>TRANSFERENCIAS</t>
  </si>
  <si>
    <t>Transferencias Consolidables Corrientes al Sector Público</t>
  </si>
  <si>
    <t>Transferencias consolidables por coparticipación juegos de Azar</t>
  </si>
  <si>
    <t>Otras Transferencias Corrientes al Sector Público o Privado</t>
  </si>
  <si>
    <t>Transferencias a Municipalidades (Menores Recursos)</t>
  </si>
  <si>
    <t>Transferencias a Organizaciones Municipales</t>
  </si>
  <si>
    <t>Transferencias Corrientes al Sector Privado</t>
  </si>
  <si>
    <t>Becas</t>
  </si>
  <si>
    <t>Aportes a Entidades e Instituciones sin fines de lucro</t>
  </si>
  <si>
    <t>111</t>
  </si>
  <si>
    <t>Indemnizaciones</t>
  </si>
  <si>
    <t>Subsidios y Asistencia Social a personas y familias del Sector Privado</t>
  </si>
  <si>
    <t>701</t>
  </si>
  <si>
    <t xml:space="preserve">OTROS GASTOS </t>
  </si>
  <si>
    <t>Pago de impuestos, tasas y gastos judiciales</t>
  </si>
  <si>
    <t>Devolución de impuestos y otros ingresos no tributarios</t>
  </si>
  <si>
    <t>Deudas Pendientes de Pago de Gastos Corrientes de Ejercicios Anteriores</t>
  </si>
  <si>
    <t>Gastos Imprevistos</t>
  </si>
  <si>
    <t>Gastos imprevistos</t>
  </si>
  <si>
    <t>GASTOS DE CAPITAL</t>
  </si>
  <si>
    <t>INVERSION FISICA</t>
  </si>
  <si>
    <t>Adquisición de Inmuebles</t>
  </si>
  <si>
    <t>Adquisición de inmuebles</t>
  </si>
  <si>
    <t>Construcciones</t>
  </si>
  <si>
    <t>Adquisición de maquinarias, equipos y herramientas mayores</t>
  </si>
  <si>
    <t>Adquisición de equipos de oficina y computación</t>
  </si>
  <si>
    <t>Adquisición de activos intangibles</t>
  </si>
  <si>
    <t>Estudios de Proyectos de Inversion</t>
  </si>
  <si>
    <t>Otros gastos de inversión y reparaciones mayores</t>
  </si>
  <si>
    <t>SERVICIO DE LA DEUDA PUBLICA</t>
  </si>
  <si>
    <t>Amortizacion de la deuda publica interna</t>
  </si>
  <si>
    <t>Amortizacion de la deuda publica con el sector publico No Financiero</t>
  </si>
  <si>
    <t>Transferencias de capital al sector privado</t>
  </si>
  <si>
    <t>OTROS GASTOS</t>
  </si>
  <si>
    <t>Obligaciones Pendientes de Pago Gastos de Capital</t>
  </si>
  <si>
    <t>TOTAL DE GASTOS</t>
  </si>
  <si>
    <t>CONSOLIDADO</t>
  </si>
  <si>
    <t>TIPO 1</t>
  </si>
  <si>
    <t>LEGISLATIVO</t>
  </si>
  <si>
    <t>EJECUTIVO</t>
  </si>
  <si>
    <t>ACTIVIDADES</t>
  </si>
  <si>
    <t>TIPO 2</t>
  </si>
  <si>
    <t>PROGRAMA DE ACCION</t>
  </si>
  <si>
    <t>INFRAESTRUCTURA PUBLICA Y SERVICIOS</t>
  </si>
  <si>
    <t>TRANSPORTE PUBLICO Y TRANSITO</t>
  </si>
  <si>
    <t>TIPO 3 INVERSION</t>
  </si>
  <si>
    <t>PROGRAMA 1 SERVICIOS MUNICIPALES</t>
  </si>
  <si>
    <t>SUB PROGRAMAS</t>
  </si>
  <si>
    <t>Artículo 179.- Servicios personales.</t>
  </si>
  <si>
    <t>Las municipalidades no podrán gastar en servicios personales más del 60% (sesenta por ciento) de sus ingresos corrientes ejecutados, según el último informe anual de ejecución presupuestaria.</t>
  </si>
  <si>
    <t xml:space="preserve">Las remuneraciones del personal municipal serán establecidas en la Ordenanza de Presupuesto, de acuerdo con las posibilidades económicas de la municipalidad. </t>
  </si>
  <si>
    <t>Artículo 279.- Servicios Personales.</t>
  </si>
  <si>
    <t>Menos</t>
  </si>
  <si>
    <t>Impuesto Inmobiliario 30%</t>
  </si>
  <si>
    <t>Juegos de Azar</t>
  </si>
  <si>
    <t>Royalties</t>
  </si>
  <si>
    <t>OPACI</t>
  </si>
  <si>
    <t>Ingresos Corrientes Neto</t>
  </si>
  <si>
    <t>Art, 279 Ley 3966/2010  Organica Municipal</t>
  </si>
  <si>
    <t>TOTAL DE INGRESOS</t>
  </si>
  <si>
    <t>INGRESOS CORRIENTES</t>
  </si>
  <si>
    <t>INGRESOS TRIBUTARIOS</t>
  </si>
  <si>
    <t>Impuestos Sobre la Propiedad</t>
  </si>
  <si>
    <t>Impuesto Inmobiliario</t>
  </si>
  <si>
    <t>003</t>
  </si>
  <si>
    <t>Impuesto Adicional a los Baldíos</t>
  </si>
  <si>
    <t>005</t>
  </si>
  <si>
    <t>Impuesto de Patente a los Rodados</t>
  </si>
  <si>
    <t>006</t>
  </si>
  <si>
    <t>Impuesto al Fraccionamiento de Tierra</t>
  </si>
  <si>
    <t>008</t>
  </si>
  <si>
    <t>Impuesto a la Transferencia de Bienes Raíces</t>
  </si>
  <si>
    <t>Impuestos Internos Sobre Bienes y Servicios</t>
  </si>
  <si>
    <t>009</t>
  </si>
  <si>
    <t>010</t>
  </si>
  <si>
    <t>012</t>
  </si>
  <si>
    <t>017</t>
  </si>
  <si>
    <t>Impuesto en Papel Sellado y Estampillas Municipales</t>
  </si>
  <si>
    <t>018</t>
  </si>
  <si>
    <t>Impuesto de Cementerios</t>
  </si>
  <si>
    <t>Otros Ingresos Tributarios</t>
  </si>
  <si>
    <t>INGRESOS NO TRIBUTARIOS</t>
  </si>
  <si>
    <t xml:space="preserve">Tasas y Derechos </t>
  </si>
  <si>
    <t>021</t>
  </si>
  <si>
    <t>Tasa por Servicios de Salubridad</t>
  </si>
  <si>
    <t>022</t>
  </si>
  <si>
    <t>Tasa por Contrastación e Inspección de Pesas y Medidas</t>
  </si>
  <si>
    <t>023</t>
  </si>
  <si>
    <t>Tasa por Inspección de Instalaciones</t>
  </si>
  <si>
    <t>024</t>
  </si>
  <si>
    <t>Tasa por Servicio de Inspección de Autovehículos</t>
  </si>
  <si>
    <t>025</t>
  </si>
  <si>
    <t>Tasa por Servicios de Desinfección</t>
  </si>
  <si>
    <t>026</t>
  </si>
  <si>
    <t>032</t>
  </si>
  <si>
    <t>Derecho de Explotación de Línea de Transporte de Pasajeros del Municipio</t>
  </si>
  <si>
    <t>Multas y Otros Derechos No Tributarios</t>
  </si>
  <si>
    <t>Multas</t>
  </si>
  <si>
    <t>Venta de Bienes de las Administración Pública</t>
  </si>
  <si>
    <t>013</t>
  </si>
  <si>
    <t>Provisión de Distintivos para Vehículos Automotores</t>
  </si>
  <si>
    <t>Servicios Técnicos y Administrativos en General</t>
  </si>
  <si>
    <t>TRANSFERENCIAS CORRIENTES</t>
  </si>
  <si>
    <t>070</t>
  </si>
  <si>
    <t>080</t>
  </si>
  <si>
    <t>RENTAS DE LA PROPIEDAD</t>
  </si>
  <si>
    <t>Arrendamiento de Inmuebles, Tierras, Terrenos y Otros</t>
  </si>
  <si>
    <t>OTROS RECURSOS CORRIENTES</t>
  </si>
  <si>
    <t>Otros Recursos</t>
  </si>
  <si>
    <t>INGRESOS DE CAPITAL</t>
  </si>
  <si>
    <t>TRANSFERENCIAS DE CAPITAL</t>
  </si>
  <si>
    <t>Resumén del Fuente de Financiamiento del Ingreso</t>
  </si>
  <si>
    <t>30</t>
  </si>
  <si>
    <t>Artículo 28.- Dietas para Concejales.</t>
  </si>
  <si>
    <t>Los miembros de las Juntas Municipales percibirán una dieta mensual, la que será prevista en cada ejercicio presupuestario y cuyo monto será establecido como sigue:</t>
  </si>
  <si>
    <t xml:space="preserve">Municipalidades: </t>
  </si>
  <si>
    <t xml:space="preserve">Forma de Liquidación </t>
  </si>
  <si>
    <t>Art, 28 Ley 3966/2010  Organica Municipal</t>
  </si>
  <si>
    <t>Monto Mensual</t>
  </si>
  <si>
    <t>Art, 50 Ley 3966/2010  Organica Municipal</t>
  </si>
  <si>
    <t xml:space="preserve">Tipo de Presupuesto  </t>
  </si>
  <si>
    <t>Objeto del Gasto</t>
  </si>
  <si>
    <t>: 111</t>
  </si>
  <si>
    <t>Fuente de Financiamiento</t>
  </si>
  <si>
    <t>: 30</t>
  </si>
  <si>
    <t>Recursos Institucionales</t>
  </si>
  <si>
    <t>N° de Cargo</t>
  </si>
  <si>
    <t>DESCRIPCIÓN DEL CARGO</t>
  </si>
  <si>
    <t>Categoría</t>
  </si>
  <si>
    <t>Asignación Personal</t>
  </si>
  <si>
    <t>Asignación Mensual</t>
  </si>
  <si>
    <t>Cargo</t>
  </si>
  <si>
    <t>Personal</t>
  </si>
  <si>
    <t>Mensual</t>
  </si>
  <si>
    <t>Total Mensual</t>
  </si>
  <si>
    <t>Total Anual</t>
  </si>
  <si>
    <t>: 112</t>
  </si>
  <si>
    <t xml:space="preserve"> </t>
  </si>
  <si>
    <t>: 113</t>
  </si>
  <si>
    <t>Gastos de Representación</t>
  </si>
  <si>
    <t xml:space="preserve">Asignación Personal </t>
  </si>
  <si>
    <t>:  113</t>
  </si>
  <si>
    <t>Gasto de representación</t>
  </si>
  <si>
    <t>Programa</t>
  </si>
  <si>
    <t>Sub-Programa</t>
  </si>
  <si>
    <t>Grupo</t>
  </si>
  <si>
    <t>Sub Grupo</t>
  </si>
  <si>
    <t>Objeto Gasto</t>
  </si>
  <si>
    <t>F.F.</t>
  </si>
  <si>
    <t>O.F.</t>
  </si>
  <si>
    <t>DESCRIPCION</t>
  </si>
  <si>
    <t>ROYALTIES</t>
  </si>
  <si>
    <t>A. INGRESOS</t>
  </si>
  <si>
    <t>Impuesto al Faenamiento</t>
  </si>
  <si>
    <t>016</t>
  </si>
  <si>
    <t>027</t>
  </si>
  <si>
    <t>DONACIONES CORRIENTES</t>
  </si>
  <si>
    <t>Donaciones Nacionales</t>
  </si>
  <si>
    <t>Varias</t>
  </si>
  <si>
    <t>Asunción:</t>
  </si>
  <si>
    <t xml:space="preserve">Primer y  Segundo Grupos: </t>
  </si>
  <si>
    <t>hasta el 12% (doce por ciento) sobre el monto de los ingresos corrientes ejecutados, según el último informe anual de ejecución presupuestaria;</t>
  </si>
  <si>
    <t xml:space="preserve">Tercer Grupos: </t>
  </si>
  <si>
    <t xml:space="preserve">Cuarto Grupos: </t>
  </si>
  <si>
    <t>hasta el 14% (catorce por ciento) sobre el monto de los ingresos corrientes ejecutados, según el último informe anual de ejecución presupuestaria;</t>
  </si>
  <si>
    <t>hasta el 18% (dieciocho por ciento) sobre el monto de los ingresos corrientes ejecutados, según el último informe anual de ejecución presupuestaria;</t>
  </si>
  <si>
    <t>En todos los grupos de municipalidades, salvo Asunción, el monto de la dieta que podrán percibir los Concejales, en ningún caso,  podrá superar los seis salarios mínimos mensuales por cada Concejal.</t>
  </si>
  <si>
    <t>Para el cálculo de los porcentajes establecidos en este artículo no se incluirán, dentro de los ingresos corrientes ejecutados, las transferencias corrientes que reciban las municipalidades</t>
  </si>
  <si>
    <t>Dieta por concejal</t>
  </si>
  <si>
    <t>020</t>
  </si>
  <si>
    <t>Aportes de Municipalidades (Menores Recursos)</t>
  </si>
  <si>
    <t>SALUD HIGIENE Y SALUBRIDAD</t>
  </si>
  <si>
    <t>EDUCACION CULTURA Y DEPORTE</t>
  </si>
  <si>
    <t>Contratacion de Personal de Salud</t>
  </si>
  <si>
    <t>Bonificaciones por ventas y cobranza</t>
  </si>
  <si>
    <t>Fonacide</t>
  </si>
  <si>
    <t>FONACIDE</t>
  </si>
  <si>
    <t>Aportes del Gobierno Central con FONACIDE</t>
  </si>
  <si>
    <t>Aportes del Gobierno Central con Canón Fiscal (Juegos de Azar)</t>
  </si>
  <si>
    <t>050</t>
  </si>
  <si>
    <t>PROGRAMA 2 DESARROLLO MUNICIPAL</t>
  </si>
  <si>
    <t>INVERSION PUBLICA</t>
  </si>
  <si>
    <t>PROGRAMA DE DESARROLLO SUSTENTABLE</t>
  </si>
  <si>
    <t>PROGRAMA 3 FONACIDE</t>
  </si>
  <si>
    <t>INVERSION PUBLICA Y DE DESARROLLO</t>
  </si>
  <si>
    <t>PROYECTOS EDUCATIVOS</t>
  </si>
  <si>
    <t>Otras Tresnsferencias Corrientes para OPACI</t>
  </si>
  <si>
    <t>099</t>
  </si>
  <si>
    <t>Otras transferencias al sector públicos y organismos regionales</t>
  </si>
  <si>
    <t>Otras transferencias Corrientes al Sector Público o Privado Varias</t>
  </si>
  <si>
    <t>Aportes a Entidades Educativas e Instituciones Sin Fines de Lucro</t>
  </si>
  <si>
    <t>Transferencias para Complemento Nutricional en las Escuelas Públicas</t>
  </si>
  <si>
    <t>no superior a ocho salarios mínimos para actividades diversas no especificadas en la República por cada Concejal;</t>
  </si>
  <si>
    <t>PROGRAMA DE ADMINISTRACION</t>
  </si>
  <si>
    <t>: 1 - PROGRAMAS DE ADMINISTRACION</t>
  </si>
  <si>
    <t>: 2 - GESTIÓN LEGISLATIVA Y DE CONTROL</t>
  </si>
  <si>
    <t>: 1 - PROGRAMA DE ADMINISTRACION</t>
  </si>
  <si>
    <t>: 1 - GESTIÓN ADMINISTRATIVA Y DE ORGANIZACIÓN</t>
  </si>
  <si>
    <t>: 2 - PROGRAMAS DE ACCIÓN</t>
  </si>
  <si>
    <t>: 1 - SERVICIOS MUNICIPALES</t>
  </si>
  <si>
    <t>Fundamentación del cálculo por origen del ingreso</t>
  </si>
  <si>
    <t>F - I 02</t>
  </si>
  <si>
    <t>ENTIDAD:</t>
  </si>
  <si>
    <t>02</t>
  </si>
  <si>
    <t>GRUPO</t>
  </si>
  <si>
    <t>SUB GRUPO</t>
  </si>
  <si>
    <t>ORIGEN</t>
  </si>
  <si>
    <t>DETALLE</t>
  </si>
  <si>
    <t>Recursos Propios</t>
  </si>
  <si>
    <t>Recursos con Afectación Específica – Royaltíes</t>
  </si>
  <si>
    <t>Recursos con Afectación Específica – Juegos de Azar</t>
  </si>
  <si>
    <t>Recursos con Afectación Específica – Fonacide</t>
  </si>
  <si>
    <t>RECURSOS DE FINANCIAMIENTO</t>
  </si>
  <si>
    <t>SALDO INICIAL DE CAJA</t>
  </si>
  <si>
    <t>Saldo Inicial de Recursos Institucionales</t>
  </si>
  <si>
    <t>Salario Minimo G. 1.824.055</t>
  </si>
  <si>
    <t>: 144</t>
  </si>
  <si>
    <t>: 4 - Apoyo al Sector de Transporte Público y Tránsito</t>
  </si>
  <si>
    <t>EJECUTADO 2014</t>
  </si>
  <si>
    <t>RECAUDADO AGOSTO 2015</t>
  </si>
  <si>
    <t>RECAUDACION ESTAIMADA 2015</t>
  </si>
  <si>
    <t>PRESUPUESTO 2016</t>
  </si>
  <si>
    <t>004</t>
  </si>
  <si>
    <t>Menores Recursos</t>
  </si>
  <si>
    <t>menores recursos</t>
  </si>
  <si>
    <t>Impuesto a la Construcción o Edilicia</t>
  </si>
  <si>
    <t>019</t>
  </si>
  <si>
    <t>Impuestos a los Espectáculos Públicos y a los Juegos de Entretenimiento  y de Azar</t>
  </si>
  <si>
    <t>Impuesto de Patente a la Profesión, Comercio e Industria</t>
  </si>
  <si>
    <t>Impuesto a la Publicidad o Propaganda</t>
  </si>
  <si>
    <t>Impuesto al Transporte Público de Pasajeros</t>
  </si>
  <si>
    <t>Impuesto al Registro de Marcas y Señales de Hacienda y Legalización de Documentos</t>
  </si>
  <si>
    <t>Otros</t>
  </si>
  <si>
    <t>Recargos</t>
  </si>
  <si>
    <t>Contribución para Conservación de Pavimentos</t>
  </si>
  <si>
    <t>Contribución Especial Adicional al Impuesto Inmobiliario (Art. 166 inc. a) Ley 3966/10)</t>
  </si>
  <si>
    <t>Contribución Especial Adicional al Impuesto de Patente de Rodados (Art. 166 inc. b) Ley 3966/10)</t>
  </si>
  <si>
    <t>030</t>
  </si>
  <si>
    <t>033</t>
  </si>
  <si>
    <t>Tasa por Recolección de Basuras, Limpieza de Vías Públicas y de Cementerios</t>
  </si>
  <si>
    <t>Tasa por Tablada</t>
  </si>
  <si>
    <t>Tasa por  Conservación de Parques, Jardines y Paseos Públicos</t>
  </si>
  <si>
    <t>Provisión de Copias de Planos Informes Técnicos, Planillas de Costos de Resistencia y Otros</t>
  </si>
  <si>
    <t>Ventas de Libros, Formularios y Documentos</t>
  </si>
  <si>
    <t>Ventas de Bienes Varios</t>
  </si>
  <si>
    <t>VENTA DE BIENES Y SERVICIOS DE LA ADMINISTRACION PUBLICA</t>
  </si>
  <si>
    <t>Venta de Servicios de la Administración Pública</t>
  </si>
  <si>
    <t>Transferencias Consolidables de Entidades y Organismos del Estado por Coparticipación</t>
  </si>
  <si>
    <t>Aportes del Gobierno Central con Royalties y Compensaciones</t>
  </si>
  <si>
    <t>Transferencias de Entidades y Organismos del Estado</t>
  </si>
  <si>
    <t>Uso del Matadero Municipal</t>
  </si>
  <si>
    <t>Uso de Tablada</t>
  </si>
  <si>
    <t>CALCULO DE GASTOS EN SERVICIOS PERSONALES</t>
  </si>
  <si>
    <t>CALCULO DE DIETAS PARA CONCEJALES</t>
  </si>
  <si>
    <t>CALCULO DE SUELDO INTENDENTE</t>
  </si>
  <si>
    <t>FUNDAMENTACIÓN CUALITATIVA DE LOS INGRESOS POR ORIGEN</t>
  </si>
  <si>
    <t>Origen del ingreso</t>
  </si>
  <si>
    <t>Detalle del origen</t>
  </si>
  <si>
    <t>N° de Cuenta Bancaria</t>
  </si>
  <si>
    <t>1. DESCRIPCIÓN DEL ORIGEN DEL INGRESO</t>
  </si>
  <si>
    <t xml:space="preserve">2. BASE LEGAL </t>
  </si>
  <si>
    <t>3. EXENSIONES Y DEDUCCIONES</t>
  </si>
  <si>
    <t>4. CUANTÍA (TARIFA, PRECIO, TASA)</t>
  </si>
  <si>
    <t>5. PROCEDIMIENTO DE COBRO</t>
  </si>
  <si>
    <t>6. DESTINO Y DISTRIBUCIÓN</t>
  </si>
  <si>
    <t>7. INDICADORES</t>
  </si>
  <si>
    <t xml:space="preserve"> F-I01</t>
  </si>
  <si>
    <t>Nivel</t>
  </si>
  <si>
    <t>Entidad</t>
  </si>
  <si>
    <t>Banco</t>
  </si>
  <si>
    <t>ANTEPROYECTO DE PRESUPUESTO AÑO 2016</t>
  </si>
  <si>
    <t>F- E01</t>
  </si>
  <si>
    <t>MEMORIA DE LA ENTIDAD</t>
  </si>
  <si>
    <t xml:space="preserve">1) BASE LEGAL DE CREACION </t>
  </si>
  <si>
    <t>5) DESCRIPCION DE LAS PRINCIPALES POLITICAS INSTITUCIONALES</t>
  </si>
  <si>
    <r>
      <t>2) MISION</t>
    </r>
    <r>
      <rPr>
        <sz val="10"/>
        <color theme="1"/>
        <rFont val="Cambria"/>
        <family val="1"/>
        <scheme val="major"/>
      </rPr>
      <t> </t>
    </r>
  </si>
  <si>
    <r>
      <t xml:space="preserve">3) DIAGNÓSTICO GENERAL DE LA INSTITUCION </t>
    </r>
    <r>
      <rPr>
        <sz val="10"/>
        <color theme="1"/>
        <rFont val="Cambria"/>
        <family val="1"/>
        <scheme val="major"/>
      </rPr>
      <t> </t>
    </r>
  </si>
  <si>
    <r>
      <t xml:space="preserve">4) DESCRIPCION DE LOS OBJETIVOS GENERALES DE LA INSTITUCION </t>
    </r>
    <r>
      <rPr>
        <sz val="10"/>
        <color theme="1"/>
        <rFont val="Cambria"/>
        <family val="1"/>
        <scheme val="major"/>
      </rPr>
      <t> </t>
    </r>
  </si>
  <si>
    <t>ANTEPROYECTO DE PRESUPUESTO - EJERCICIO FISCAL 2016</t>
  </si>
  <si>
    <t xml:space="preserve">8. METAS  </t>
  </si>
  <si>
    <t>F- I02</t>
  </si>
  <si>
    <t>Nombre de la Entidad</t>
  </si>
  <si>
    <t>C  Ó  D  I  G  O</t>
  </si>
  <si>
    <t>Detalle (2)</t>
  </si>
  <si>
    <t>Fuente (3)</t>
  </si>
  <si>
    <t>EJECUTADO al 31/05/2015</t>
  </si>
  <si>
    <t>RECAUDACIÓN ESTIMADA 2015</t>
  </si>
  <si>
    <t>ANTEPROYECTO 2016</t>
  </si>
  <si>
    <t>(4)</t>
  </si>
  <si>
    <t>(5)</t>
  </si>
  <si>
    <t>(6)</t>
  </si>
  <si>
    <t>(7)</t>
  </si>
  <si>
    <t>Origen (1)</t>
  </si>
  <si>
    <t>F-I03</t>
  </si>
  <si>
    <t xml:space="preserve">Fundamentación del cálculo por origen del ingreso </t>
  </si>
  <si>
    <t>Entidad:</t>
  </si>
  <si>
    <t>Origen</t>
  </si>
  <si>
    <t>Detalle</t>
  </si>
  <si>
    <t>Fuente</t>
  </si>
  <si>
    <t>Denominación del detalle del origen del ingreso</t>
  </si>
  <si>
    <t>SUPUESTOS CUANTIFICADOS (6)</t>
  </si>
  <si>
    <t>Descripción (5)</t>
  </si>
  <si>
    <t>(1)</t>
  </si>
  <si>
    <t>(2)</t>
  </si>
  <si>
    <t>(3)</t>
  </si>
  <si>
    <t>F-I04</t>
  </si>
  <si>
    <t>Cálculo analítico de ingresos</t>
  </si>
  <si>
    <t>Cantidad</t>
  </si>
  <si>
    <t>Unidad de medida</t>
  </si>
  <si>
    <t>Valor unitario</t>
  </si>
  <si>
    <t>Préstamo N°</t>
  </si>
  <si>
    <t>Organismo Financiador</t>
  </si>
  <si>
    <t>RECAUDACIÓN ESTIMADA 2015 (1)</t>
  </si>
  <si>
    <t>ANTEPROYECTO 2016 (en dólares) (2)</t>
  </si>
  <si>
    <t>ANTEPROYECTO 2016  ( guaraníes)   (3)</t>
  </si>
  <si>
    <t>Conceptos</t>
  </si>
  <si>
    <t>TOTALES</t>
  </si>
  <si>
    <t>Total de Cargos</t>
  </si>
  <si>
    <t>INTENDENTE</t>
  </si>
  <si>
    <t>SECRETARIO GENERAL</t>
  </si>
  <si>
    <t>MIEMBRO JUNTA MUNICIPAL</t>
  </si>
  <si>
    <t>CÓDIGO</t>
  </si>
  <si>
    <t>DESCRIPCIÓN</t>
  </si>
  <si>
    <t>MONTO</t>
  </si>
  <si>
    <t>SUBG</t>
  </si>
  <si>
    <t>B.  GASTOS</t>
  </si>
  <si>
    <t>PROGRAMACION DE LOS GASTOS</t>
  </si>
  <si>
    <t>Consolidación de Presupuesto Tipo 1 y  2</t>
  </si>
  <si>
    <t>CLASIFICACION POR OBJETO DEL GASTO</t>
  </si>
  <si>
    <t>OBJ.</t>
  </si>
  <si>
    <t>BIENES DE CONSUMO E INSUMOS</t>
  </si>
  <si>
    <t>Otras Transferencias al Sector Público y a Organismos Regionales</t>
  </si>
  <si>
    <t>Transferencia de Capital al Sector Privado</t>
  </si>
  <si>
    <t>RESUMEN POR FUENTE DE FINANCIAMIENTO</t>
  </si>
  <si>
    <t>Tipo de Presupuesto</t>
  </si>
  <si>
    <t>:</t>
  </si>
  <si>
    <t>1 - Programas de Administración</t>
  </si>
  <si>
    <t>1 – Gestión Administrativa y de Organización</t>
  </si>
  <si>
    <t>Sub Programa</t>
  </si>
  <si>
    <t>1 - Conducción Superior</t>
  </si>
  <si>
    <t>Objetivo</t>
  </si>
  <si>
    <t>Realizar actividades centrales de Dirección, Planificación, Reglamentación, Coordinación y Supervisión de la Administración General de la Institución a través de las unidades dependientes del mismo y su correspondiente consolidación.</t>
  </si>
  <si>
    <t>Dependencia</t>
  </si>
  <si>
    <t>Intendencia Municipal</t>
  </si>
  <si>
    <t>Unidad Responsable</t>
  </si>
  <si>
    <t>2 - Gestión Legislativa y de Control</t>
  </si>
  <si>
    <t>Desarrollar actividades legislativas, control del Presupuesto Municipal y coordinación de  sus unidades.</t>
  </si>
  <si>
    <t>Junta Municipal</t>
  </si>
  <si>
    <t>Honorarios Profesional</t>
  </si>
  <si>
    <t>2 - Programas de Acción</t>
  </si>
  <si>
    <t>1 - Servicios Municipales</t>
  </si>
  <si>
    <t>2 - Apoyo al Sector de Educación, Cultura y Deporte</t>
  </si>
  <si>
    <t>Objetivos</t>
  </si>
  <si>
    <t>Desarrollo sostenido de la Educación, la Cultura, el Deporte y el Turismo en el Municipio.</t>
  </si>
  <si>
    <t>Direccion de Educación, Cultura, Deporte y Turismo.</t>
  </si>
  <si>
    <t>2 - Desarrollo Municipal</t>
  </si>
  <si>
    <t>1 - Apoyo al Sector de Inversión Pública</t>
  </si>
  <si>
    <t>Desarrollar proyectos de inversion en el Municipio con fondos provenientes de royalties y compensaciones.</t>
  </si>
  <si>
    <t>3 – Ley 4758/2012 FONACIDE</t>
  </si>
  <si>
    <t>1 - Apoyo al Sector de Educación</t>
  </si>
  <si>
    <t>Desarrollo sostenido de la Educación, en el Municipio.</t>
  </si>
  <si>
    <t>2 - Apoyo al Sector de Inversión Pública</t>
  </si>
  <si>
    <t>Desarrollar proyectos de inversion en el Municipio con fondos provenientes de FONACIDE.</t>
  </si>
  <si>
    <t>Ingresos Corrientes Ejecutados 2014</t>
  </si>
  <si>
    <t>Donacion</t>
  </si>
  <si>
    <t>Varios (Aranceles de OPACI por Registros)</t>
  </si>
  <si>
    <t>Otras Transferencias Corrientes (OPACI)</t>
  </si>
  <si>
    <t>EU1</t>
  </si>
  <si>
    <t>ENCARGADO DE DIRECCIÓN DE TRANSITO</t>
  </si>
  <si>
    <r>
      <t xml:space="preserve">Los gastos de los ingresos corrientes en servicios personales establecidos en el Artículo 179 de esta Ley, se aplicarán de la siguiente manera: a  un año de la vigencia de la Ley, el límite será el 85% (ochenta y cinco por ciento), </t>
    </r>
    <r>
      <rPr>
        <sz val="11"/>
        <color indexed="8"/>
        <rFont val="Cambria"/>
        <family val="1"/>
        <scheme val="major"/>
      </rPr>
      <t xml:space="preserve">a los dos años, el 75% (setenta y cinco por ciento), a los tres años, el 65%(sesenta y cinco por ciento), y </t>
    </r>
    <r>
      <rPr>
        <b/>
        <sz val="11"/>
        <color indexed="8"/>
        <rFont val="Cambria"/>
        <family val="1"/>
        <scheme val="major"/>
      </rPr>
      <t>a los cuatro años, el 60% (sesenta por ciento).</t>
    </r>
  </si>
  <si>
    <r>
      <t>Artículo 50.-</t>
    </r>
    <r>
      <rPr>
        <b/>
        <sz val="11"/>
        <color indexed="8"/>
        <rFont val="Cambria"/>
        <family val="1"/>
        <scheme val="major"/>
      </rPr>
      <t xml:space="preserve"> Remuneración del Intendente.</t>
    </r>
  </si>
  <si>
    <t>FISCALIZADOR DE TRANSPORTE</t>
  </si>
  <si>
    <t>INSPECTOR DE TRÁNSITO</t>
  </si>
  <si>
    <t>RECURSOS DE FONACIDE</t>
  </si>
  <si>
    <t>RECURSOS GENUINO</t>
  </si>
  <si>
    <t>RECURSOS DE MUNICIPALIDADES MENORES RECURSOS</t>
  </si>
  <si>
    <t>RECURSOS DE JUEGOS DE AZAR</t>
  </si>
  <si>
    <t>RECURSOS DE ROYALTIES Y COMPENSACIONES</t>
  </si>
  <si>
    <t>: 1 - CONDUCCIÓN SUPERIOR</t>
  </si>
  <si>
    <t>Origen de Financiamiento</t>
  </si>
  <si>
    <t>: 001</t>
  </si>
  <si>
    <t>Recursos Genuino</t>
  </si>
  <si>
    <t>Prorama</t>
  </si>
  <si>
    <r>
      <t xml:space="preserve">La remuneración total anual del Intendente, incluidos los rubros correspondientes a sueldos, será de </t>
    </r>
    <r>
      <rPr>
        <b/>
        <sz val="11"/>
        <color rgb="FF000000"/>
        <rFont val="Cambria"/>
        <family val="1"/>
        <scheme val="major"/>
      </rPr>
      <t>hasta el 10% (diez por ciento)</t>
    </r>
    <r>
      <rPr>
        <sz val="11"/>
        <color rgb="FF000000"/>
        <rFont val="Cambria"/>
        <family val="1"/>
        <scheme val="major"/>
      </rPr>
      <t xml:space="preserve"> de los ingresos corrientes ejecutados, no debiendo superar bajo ningún aspecto el equivalente a diez salarios mínimos para actividades diversas no especificadas en la República.  Para el cálculo de este porcentaje, no se incluirá dentro de los ingresos corrientes ejecutados, las transferencias corrientes que reciban las municipalidades</t>
    </r>
  </si>
  <si>
    <t>JEFE DE DPTO. DE TRANSITO</t>
  </si>
  <si>
    <t>JEFE DE DPTO. DE CATASTRO</t>
  </si>
  <si>
    <t>RECEPCIONISTA</t>
  </si>
  <si>
    <t>CAJERO</t>
  </si>
  <si>
    <t>ENCARGADO DE UOC</t>
  </si>
  <si>
    <t>: 141</t>
  </si>
  <si>
    <t>Aportes y subsidios a Entidades Educativas e Instituciones Privadas sin fines de lucro</t>
  </si>
  <si>
    <t>SECRETARIA JUNTA MUNICIPAL</t>
  </si>
  <si>
    <t>ASISTENTE SECRETARIA JUNTA MUNICIPAL</t>
  </si>
  <si>
    <t>MUNICIPALIDAD DE TACUATI</t>
  </si>
  <si>
    <t>VENTAS DE ACTIVOS</t>
  </si>
  <si>
    <t>Ventas de Activos de Capital</t>
  </si>
  <si>
    <t>Usufructo de Tierra en Cementerios</t>
  </si>
  <si>
    <t>Uso de la Terminal de Ómnibus</t>
  </si>
  <si>
    <t>014</t>
  </si>
  <si>
    <t>Arrendamiento de Terrenos y Predios Municipales</t>
  </si>
  <si>
    <t>Uso del Teatro y Salón Municipal</t>
  </si>
  <si>
    <t>028</t>
  </si>
  <si>
    <t>DONACIONES DE CAPITAL</t>
  </si>
  <si>
    <t>ITAIPU</t>
  </si>
  <si>
    <t>TESORERA</t>
  </si>
  <si>
    <t>Venta de Chapas Numerativas de Inmuebles</t>
  </si>
  <si>
    <t>TRACTORISTA</t>
  </si>
  <si>
    <t>LIQUIDACION</t>
  </si>
  <si>
    <t>ENCARGADO CODENI</t>
  </si>
  <si>
    <t>ASISTENTE TESORERIA</t>
  </si>
  <si>
    <t>ANEXO DEL PERSONAL - PRESUPUESTO AÑO 2017</t>
  </si>
  <si>
    <t>ANTEPROYECTO DE PRESUPESTO - EJERCICIO FISCAL 2017</t>
  </si>
  <si>
    <t xml:space="preserve">                                                 CLASIFICACIÓN POR ORIGEN DEL INGRESO</t>
  </si>
</sst>
</file>

<file path=xl/styles.xml><?xml version="1.0" encoding="utf-8"?>
<styleSheet xmlns="http://schemas.openxmlformats.org/spreadsheetml/2006/main">
  <numFmts count="1">
    <numFmt numFmtId="164" formatCode="_(* #,##0.00_);_(* \(#,##0.00\);_(* &quot;-&quot;??_);_(@_)"/>
  </numFmts>
  <fonts count="60">
    <font>
      <sz val="11"/>
      <color theme="1"/>
      <name val="Calibri"/>
      <family val="2"/>
      <scheme val="minor"/>
    </font>
    <font>
      <b/>
      <sz val="8"/>
      <name val="Arial"/>
      <family val="2"/>
    </font>
    <font>
      <sz val="8"/>
      <name val="Arial"/>
      <family val="2"/>
    </font>
    <font>
      <sz val="8"/>
      <color theme="1"/>
      <name val="Arial"/>
      <family val="2"/>
    </font>
    <font>
      <b/>
      <sz val="8"/>
      <color theme="1"/>
      <name val="Arial"/>
      <family val="2"/>
    </font>
    <font>
      <sz val="8"/>
      <color rgb="FFFF0000"/>
      <name val="Arial"/>
      <family val="2"/>
    </font>
    <font>
      <b/>
      <sz val="8"/>
      <color theme="1"/>
      <name val="Calibri"/>
      <family val="2"/>
      <scheme val="minor"/>
    </font>
    <font>
      <b/>
      <sz val="6"/>
      <color theme="1"/>
      <name val="Arial"/>
      <family val="2"/>
    </font>
    <font>
      <b/>
      <sz val="11"/>
      <color theme="1"/>
      <name val="Calibri"/>
      <family val="2"/>
      <scheme val="minor"/>
    </font>
    <font>
      <b/>
      <sz val="5"/>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Cambria"/>
      <family val="1"/>
      <scheme val="major"/>
    </font>
    <font>
      <b/>
      <sz val="11"/>
      <color theme="1"/>
      <name val="Cambria"/>
      <family val="1"/>
      <scheme val="major"/>
    </font>
    <font>
      <b/>
      <sz val="12"/>
      <color theme="1"/>
      <name val="Cambria"/>
      <family val="1"/>
      <scheme val="major"/>
    </font>
    <font>
      <b/>
      <sz val="16"/>
      <color theme="1"/>
      <name val="Cambria"/>
      <family val="1"/>
      <scheme val="major"/>
    </font>
    <font>
      <b/>
      <sz val="10"/>
      <color theme="1"/>
      <name val="Cambria"/>
      <family val="1"/>
      <scheme val="major"/>
    </font>
    <font>
      <b/>
      <i/>
      <sz val="11"/>
      <color theme="1"/>
      <name val="Cambria"/>
      <family val="1"/>
      <scheme val="major"/>
    </font>
    <font>
      <sz val="10"/>
      <color theme="1"/>
      <name val="Cambria"/>
      <family val="1"/>
      <scheme val="major"/>
    </font>
    <font>
      <b/>
      <i/>
      <sz val="12"/>
      <color theme="1"/>
      <name val="Cambria"/>
      <family val="1"/>
      <scheme val="major"/>
    </font>
    <font>
      <i/>
      <sz val="10"/>
      <color theme="1"/>
      <name val="Cambria"/>
      <family val="1"/>
      <scheme val="major"/>
    </font>
    <font>
      <b/>
      <i/>
      <sz val="10"/>
      <color theme="1"/>
      <name val="Cambria"/>
      <family val="1"/>
      <scheme val="major"/>
    </font>
    <font>
      <b/>
      <i/>
      <sz val="9"/>
      <color theme="1"/>
      <name val="Cambria"/>
      <family val="1"/>
      <scheme val="major"/>
    </font>
    <font>
      <b/>
      <sz val="8"/>
      <color theme="1"/>
      <name val="Cambria"/>
      <family val="1"/>
      <scheme val="major"/>
    </font>
    <font>
      <b/>
      <sz val="9"/>
      <color theme="1"/>
      <name val="Cambria"/>
      <family val="1"/>
      <scheme val="major"/>
    </font>
    <font>
      <sz val="8"/>
      <color theme="1"/>
      <name val="Cambria"/>
      <family val="1"/>
      <scheme val="major"/>
    </font>
    <font>
      <i/>
      <sz val="10"/>
      <color rgb="FFFF0000"/>
      <name val="Cambria"/>
      <family val="1"/>
      <scheme val="major"/>
    </font>
    <font>
      <b/>
      <sz val="10"/>
      <color rgb="FF000000"/>
      <name val="Cambria"/>
      <family val="1"/>
      <scheme val="major"/>
    </font>
    <font>
      <sz val="16"/>
      <color theme="1"/>
      <name val="Calibri"/>
      <family val="2"/>
      <scheme val="minor"/>
    </font>
    <font>
      <b/>
      <sz val="10"/>
      <color theme="1"/>
      <name val="Calibri"/>
      <family val="2"/>
      <scheme val="minor"/>
    </font>
    <font>
      <sz val="8"/>
      <color theme="1"/>
      <name val="Calibri"/>
      <family val="2"/>
      <scheme val="minor"/>
    </font>
    <font>
      <sz val="9"/>
      <color theme="1"/>
      <name val="Cambria"/>
      <family val="1"/>
      <scheme val="major"/>
    </font>
    <font>
      <sz val="8"/>
      <name val="Cambria"/>
      <family val="1"/>
      <scheme val="major"/>
    </font>
    <font>
      <b/>
      <sz val="16"/>
      <name val="Cambria"/>
      <family val="1"/>
      <scheme val="major"/>
    </font>
    <font>
      <b/>
      <sz val="9"/>
      <name val="Cambria"/>
      <family val="1"/>
      <scheme val="major"/>
    </font>
    <font>
      <sz val="9"/>
      <name val="Cambria"/>
      <family val="1"/>
      <scheme val="major"/>
    </font>
    <font>
      <sz val="16"/>
      <name val="Arial"/>
      <family val="2"/>
    </font>
    <font>
      <sz val="11"/>
      <color rgb="FFFF0000"/>
      <name val="Cambria"/>
      <family val="1"/>
      <scheme val="major"/>
    </font>
    <font>
      <sz val="11"/>
      <name val="Cambria"/>
      <family val="1"/>
      <scheme val="major"/>
    </font>
    <font>
      <b/>
      <sz val="11"/>
      <name val="Cambria"/>
      <family val="1"/>
      <scheme val="major"/>
    </font>
    <font>
      <b/>
      <sz val="11"/>
      <color rgb="FF000000"/>
      <name val="Cambria"/>
      <family val="1"/>
      <scheme val="major"/>
    </font>
    <font>
      <sz val="11"/>
      <color rgb="FF000000"/>
      <name val="Cambria"/>
      <family val="1"/>
      <scheme val="major"/>
    </font>
    <font>
      <sz val="11"/>
      <color rgb="FF000000"/>
      <name val="Palatino Linotype"/>
      <family val="1"/>
    </font>
    <font>
      <sz val="11"/>
      <color indexed="8"/>
      <name val="Cambria"/>
      <family val="1"/>
      <scheme val="major"/>
    </font>
    <font>
      <b/>
      <sz val="11"/>
      <color indexed="8"/>
      <name val="Cambria"/>
      <family val="1"/>
      <scheme val="major"/>
    </font>
    <font>
      <b/>
      <sz val="16"/>
      <color rgb="FF000000"/>
      <name val="Cambria"/>
      <family val="1"/>
      <scheme val="major"/>
    </font>
    <font>
      <b/>
      <u/>
      <sz val="11"/>
      <color rgb="FF000000"/>
      <name val="Cambria"/>
      <family val="1"/>
      <scheme val="major"/>
    </font>
    <font>
      <b/>
      <sz val="14"/>
      <name val="Cambria"/>
      <family val="1"/>
      <scheme val="major"/>
    </font>
    <font>
      <b/>
      <sz val="12"/>
      <name val="Cambria"/>
      <family val="1"/>
      <scheme val="major"/>
    </font>
    <font>
      <b/>
      <sz val="8"/>
      <name val="Cambria"/>
      <family val="1"/>
      <scheme val="major"/>
    </font>
    <font>
      <b/>
      <sz val="10"/>
      <name val="Cambria"/>
      <family val="1"/>
      <scheme val="major"/>
    </font>
    <font>
      <b/>
      <sz val="5"/>
      <name val="Cambria"/>
      <family val="1"/>
      <scheme val="major"/>
    </font>
    <font>
      <b/>
      <sz val="7"/>
      <name val="Cambria"/>
      <family val="1"/>
      <scheme val="major"/>
    </font>
    <font>
      <b/>
      <u/>
      <sz val="9"/>
      <name val="Cambria"/>
      <family val="1"/>
      <scheme val="major"/>
    </font>
    <font>
      <sz val="9"/>
      <color rgb="FF000000"/>
      <name val="Cambria"/>
      <family val="1"/>
      <scheme val="major"/>
    </font>
    <font>
      <b/>
      <u/>
      <sz val="9"/>
      <color rgb="FF000000"/>
      <name val="Cambria"/>
      <family val="1"/>
      <scheme val="major"/>
    </font>
    <font>
      <sz val="12"/>
      <name val="Cambria"/>
      <family val="1"/>
      <scheme val="major"/>
    </font>
    <font>
      <sz val="10"/>
      <name val="Cambria"/>
      <family val="1"/>
      <scheme val="major"/>
    </font>
    <font>
      <b/>
      <sz val="10"/>
      <color indexed="10"/>
      <name val="Cambria"/>
      <family val="1"/>
      <scheme val="maj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C000"/>
        <bgColor indexed="64"/>
      </patternFill>
    </fill>
    <fill>
      <patternFill patternType="solid">
        <fgColor indexed="45"/>
        <bgColor indexed="64"/>
      </patternFill>
    </fill>
    <fill>
      <patternFill patternType="solid">
        <fgColor theme="0" tint="-0.14999847407452621"/>
        <bgColor indexed="64"/>
      </patternFill>
    </fill>
    <fill>
      <patternFill patternType="solid">
        <fgColor rgb="FFFFFFFF"/>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10" fillId="0" borderId="0" applyFont="0" applyFill="0" applyBorder="0" applyAlignment="0" applyProtection="0"/>
  </cellStyleXfs>
  <cellXfs count="489">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3" borderId="0" xfId="0" applyFill="1"/>
    <xf numFmtId="0" fontId="3" fillId="3" borderId="0" xfId="0" applyFont="1" applyFill="1" applyAlignment="1">
      <alignment horizontal="center" vertical="center"/>
    </xf>
    <xf numFmtId="0" fontId="0" fillId="4" borderId="0" xfId="0" applyFill="1"/>
    <xf numFmtId="0" fontId="4" fillId="4" borderId="0" xfId="0" applyFont="1" applyFill="1" applyAlignment="1">
      <alignment horizontal="center" vertical="center"/>
    </xf>
    <xf numFmtId="0" fontId="4" fillId="4"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7" fillId="0" borderId="2" xfId="0" applyFont="1" applyBorder="1" applyAlignment="1">
      <alignment horizontal="center" vertical="center" textRotation="255"/>
    </xf>
    <xf numFmtId="0" fontId="4" fillId="0" borderId="2" xfId="0" applyFont="1" applyBorder="1" applyAlignment="1">
      <alignment horizontal="center" vertical="center"/>
    </xf>
    <xf numFmtId="0" fontId="0" fillId="0" borderId="1" xfId="0" applyBorder="1"/>
    <xf numFmtId="3" fontId="3" fillId="3" borderId="1" xfId="0" applyNumberFormat="1" applyFont="1" applyFill="1" applyBorder="1" applyAlignment="1">
      <alignment vertical="center"/>
    </xf>
    <xf numFmtId="3" fontId="3" fillId="4" borderId="1" xfId="0" applyNumberFormat="1" applyFont="1" applyFill="1" applyBorder="1" applyAlignment="1">
      <alignment vertical="center"/>
    </xf>
    <xf numFmtId="3" fontId="3" fillId="0" borderId="1" xfId="0" applyNumberFormat="1" applyFont="1" applyBorder="1" applyAlignment="1">
      <alignment vertical="center"/>
    </xf>
    <xf numFmtId="3" fontId="3" fillId="5" borderId="1" xfId="0" applyNumberFormat="1" applyFont="1" applyFill="1" applyBorder="1" applyAlignment="1">
      <alignment vertical="center"/>
    </xf>
    <xf numFmtId="3" fontId="0" fillId="0" borderId="1" xfId="0" applyNumberFormat="1" applyBorder="1" applyAlignment="1">
      <alignment vertical="center"/>
    </xf>
    <xf numFmtId="3" fontId="0" fillId="4" borderId="1" xfId="0" applyNumberFormat="1" applyFill="1" applyBorder="1" applyAlignment="1">
      <alignment vertical="center"/>
    </xf>
    <xf numFmtId="0" fontId="1" fillId="0" borderId="1" xfId="0" applyFont="1" applyBorder="1" applyAlignment="1">
      <alignment vertical="center"/>
    </xf>
    <xf numFmtId="3" fontId="4" fillId="3" borderId="1" xfId="0" applyNumberFormat="1" applyFont="1" applyFill="1" applyBorder="1" applyAlignment="1">
      <alignment vertical="center"/>
    </xf>
    <xf numFmtId="3" fontId="4" fillId="4" borderId="1" xfId="0" applyNumberFormat="1" applyFont="1" applyFill="1" applyBorder="1" applyAlignment="1">
      <alignment vertical="center"/>
    </xf>
    <xf numFmtId="3" fontId="4" fillId="0" borderId="1" xfId="0" applyNumberFormat="1" applyFont="1" applyFill="1" applyBorder="1" applyAlignment="1">
      <alignment vertical="center"/>
    </xf>
    <xf numFmtId="3" fontId="4" fillId="5" borderId="1" xfId="0" applyNumberFormat="1" applyFont="1" applyFill="1" applyBorder="1" applyAlignment="1">
      <alignmen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vertical="center"/>
    </xf>
    <xf numFmtId="3" fontId="4" fillId="0" borderId="1" xfId="0" applyNumberFormat="1" applyFont="1" applyBorder="1" applyAlignment="1">
      <alignment vertical="center"/>
    </xf>
    <xf numFmtId="0" fontId="0" fillId="0" borderId="6" xfId="0" applyBorder="1"/>
    <xf numFmtId="3" fontId="3" fillId="3" borderId="6" xfId="0" applyNumberFormat="1" applyFont="1" applyFill="1" applyBorder="1" applyAlignment="1">
      <alignment vertical="center"/>
    </xf>
    <xf numFmtId="3" fontId="3" fillId="4" borderId="6" xfId="0" applyNumberFormat="1" applyFont="1" applyFill="1" applyBorder="1" applyAlignment="1">
      <alignment vertical="center"/>
    </xf>
    <xf numFmtId="3" fontId="3" fillId="0" borderId="6" xfId="0" applyNumberFormat="1" applyFont="1" applyBorder="1" applyAlignment="1">
      <alignment vertical="center"/>
    </xf>
    <xf numFmtId="3" fontId="3" fillId="5" borderId="6" xfId="0" applyNumberFormat="1" applyFont="1" applyFill="1" applyBorder="1" applyAlignment="1">
      <alignment vertical="center"/>
    </xf>
    <xf numFmtId="3" fontId="0" fillId="0" borderId="6" xfId="0" applyNumberFormat="1" applyBorder="1" applyAlignment="1">
      <alignment vertical="center"/>
    </xf>
    <xf numFmtId="3" fontId="0" fillId="4" borderId="6" xfId="0" applyNumberFormat="1" applyFill="1" applyBorder="1" applyAlignment="1">
      <alignment vertical="center"/>
    </xf>
    <xf numFmtId="0" fontId="2" fillId="0" borderId="0" xfId="0" applyFont="1" applyFill="1"/>
    <xf numFmtId="3" fontId="2" fillId="0" borderId="0" xfId="0" applyNumberFormat="1" applyFont="1" applyFill="1"/>
    <xf numFmtId="4" fontId="2" fillId="0" borderId="0" xfId="0" applyNumberFormat="1" applyFont="1" applyFill="1" applyAlignment="1">
      <alignment horizontal="center"/>
    </xf>
    <xf numFmtId="0" fontId="2" fillId="0" borderId="0" xfId="0" applyFont="1" applyFill="1" applyBorder="1" applyAlignment="1">
      <alignment horizontal="center"/>
    </xf>
    <xf numFmtId="49"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2" fillId="0" borderId="0" xfId="0" applyFont="1" applyFill="1" applyBorder="1"/>
    <xf numFmtId="0" fontId="0" fillId="0" borderId="0" xfId="0" applyAlignment="1">
      <alignment horizontal="left"/>
    </xf>
    <xf numFmtId="3" fontId="2" fillId="0" borderId="1" xfId="0" applyNumberFormat="1" applyFont="1" applyBorder="1" applyAlignment="1">
      <alignment vertical="center"/>
    </xf>
    <xf numFmtId="0" fontId="3" fillId="5" borderId="11" xfId="0" applyFont="1" applyFill="1" applyBorder="1" applyAlignment="1">
      <alignment horizontal="center" vertical="center"/>
    </xf>
    <xf numFmtId="0" fontId="0" fillId="0" borderId="0" xfId="0" applyFill="1"/>
    <xf numFmtId="0" fontId="3" fillId="0" borderId="0" xfId="0" applyFont="1" applyFill="1" applyAlignment="1">
      <alignment vertical="center"/>
    </xf>
    <xf numFmtId="0" fontId="0" fillId="0" borderId="0" xfId="0" applyFill="1" applyAlignment="1">
      <alignment vertical="center"/>
    </xf>
    <xf numFmtId="0" fontId="4" fillId="4" borderId="5" xfId="0" applyFont="1" applyFill="1" applyBorder="1" applyAlignment="1">
      <alignment vertical="center"/>
    </xf>
    <xf numFmtId="49" fontId="5" fillId="0" borderId="1" xfId="0" applyNumberFormat="1" applyFont="1" applyBorder="1" applyAlignment="1">
      <alignment horizontal="center" vertical="center"/>
    </xf>
    <xf numFmtId="0" fontId="9" fillId="0" borderId="0" xfId="0" applyFont="1" applyFill="1" applyAlignment="1">
      <alignment vertical="center"/>
    </xf>
    <xf numFmtId="3" fontId="0" fillId="0" borderId="0" xfId="0" applyNumberFormat="1" applyAlignment="1">
      <alignment vertical="center"/>
    </xf>
    <xf numFmtId="0" fontId="8" fillId="0" borderId="0" xfId="0" applyFont="1"/>
    <xf numFmtId="0" fontId="11" fillId="0" borderId="0" xfId="0" applyFont="1" applyAlignment="1"/>
    <xf numFmtId="0" fontId="0" fillId="0" borderId="0" xfId="0" applyAlignment="1"/>
    <xf numFmtId="0" fontId="11" fillId="0" borderId="0" xfId="0" applyFont="1"/>
    <xf numFmtId="0" fontId="12" fillId="0" borderId="0" xfId="0" applyFont="1" applyAlignment="1">
      <alignment vertical="center"/>
    </xf>
    <xf numFmtId="0" fontId="0" fillId="0" borderId="0" xfId="0" applyFont="1" applyAlignment="1">
      <alignment vertical="center"/>
    </xf>
    <xf numFmtId="0" fontId="13" fillId="0" borderId="0" xfId="0" applyFont="1"/>
    <xf numFmtId="0" fontId="14" fillId="0" borderId="0" xfId="0" applyFont="1" applyBorder="1" applyAlignment="1">
      <alignment horizontal="center"/>
    </xf>
    <xf numFmtId="0" fontId="14" fillId="0" borderId="2" xfId="0" applyFont="1" applyBorder="1" applyAlignment="1">
      <alignment horizontal="center"/>
    </xf>
    <xf numFmtId="0" fontId="13" fillId="0" borderId="2" xfId="0" applyFont="1" applyBorder="1"/>
    <xf numFmtId="0" fontId="14" fillId="0" borderId="3" xfId="0" applyFont="1" applyBorder="1" applyAlignment="1">
      <alignment horizontal="center"/>
    </xf>
    <xf numFmtId="0" fontId="14" fillId="0" borderId="16"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left"/>
    </xf>
    <xf numFmtId="0" fontId="14" fillId="0" borderId="17" xfId="0" applyFont="1" applyBorder="1" applyAlignment="1">
      <alignment horizontal="center"/>
    </xf>
    <xf numFmtId="0" fontId="13" fillId="0" borderId="0" xfId="0" applyFont="1" applyBorder="1"/>
    <xf numFmtId="0" fontId="13" fillId="0" borderId="17" xfId="0" applyFont="1" applyBorder="1"/>
    <xf numFmtId="0" fontId="13" fillId="0" borderId="8" xfId="0" applyFont="1" applyBorder="1"/>
    <xf numFmtId="0" fontId="14" fillId="0" borderId="8" xfId="0" applyFont="1" applyBorder="1"/>
    <xf numFmtId="0" fontId="13" fillId="0" borderId="10" xfId="0" applyFont="1" applyBorder="1"/>
    <xf numFmtId="0" fontId="13" fillId="0" borderId="5" xfId="0" applyFont="1" applyBorder="1"/>
    <xf numFmtId="0" fontId="13" fillId="0" borderId="18" xfId="0" applyFont="1" applyBorder="1"/>
    <xf numFmtId="0" fontId="13" fillId="0" borderId="0" xfId="0" applyFont="1" applyBorder="1" applyAlignment="1">
      <alignment horizontal="center"/>
    </xf>
    <xf numFmtId="0" fontId="14" fillId="0" borderId="0" xfId="0" applyFont="1" applyBorder="1" applyAlignment="1"/>
    <xf numFmtId="0" fontId="13" fillId="0" borderId="0" xfId="0" applyFont="1" applyBorder="1" applyAlignment="1"/>
    <xf numFmtId="0" fontId="22" fillId="0" borderId="2" xfId="0" applyFont="1" applyBorder="1" applyAlignment="1">
      <alignment horizontal="center" wrapText="1"/>
    </xf>
    <xf numFmtId="0" fontId="24" fillId="0" borderId="2" xfId="0" applyFont="1" applyBorder="1" applyAlignment="1">
      <alignment horizontal="center" wrapText="1"/>
    </xf>
    <xf numFmtId="0" fontId="24" fillId="0" borderId="2" xfId="0" applyFont="1" applyBorder="1" applyAlignment="1">
      <alignment wrapText="1"/>
    </xf>
    <xf numFmtId="0" fontId="17" fillId="0" borderId="2" xfId="0" applyFont="1" applyBorder="1" applyAlignment="1">
      <alignment horizontal="center" wrapText="1"/>
    </xf>
    <xf numFmtId="49" fontId="17" fillId="0" borderId="2" xfId="0" applyNumberFormat="1" applyFont="1" applyBorder="1" applyAlignment="1">
      <alignment horizontal="center" wrapText="1"/>
    </xf>
    <xf numFmtId="49" fontId="25" fillId="0" borderId="2" xfId="0" applyNumberFormat="1" applyFont="1" applyBorder="1" applyAlignment="1">
      <alignment horizontal="center" wrapText="1"/>
    </xf>
    <xf numFmtId="0" fontId="26" fillId="0" borderId="2" xfId="0" applyFont="1" applyBorder="1" applyAlignment="1">
      <alignment horizontal="center" wrapText="1"/>
    </xf>
    <xf numFmtId="0" fontId="19" fillId="0" borderId="2" xfId="0" applyFont="1" applyBorder="1" applyAlignment="1">
      <alignment wrapText="1"/>
    </xf>
    <xf numFmtId="0" fontId="27" fillId="0" borderId="2" xfId="0" applyFont="1" applyBorder="1" applyAlignment="1">
      <alignment wrapText="1"/>
    </xf>
    <xf numFmtId="0" fontId="13" fillId="0" borderId="2" xfId="0" applyFont="1" applyBorder="1" applyAlignment="1"/>
    <xf numFmtId="0" fontId="14" fillId="0" borderId="2" xfId="0" applyFont="1" applyBorder="1" applyAlignment="1"/>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14" fillId="0" borderId="2" xfId="0" applyFont="1" applyBorder="1"/>
    <xf numFmtId="0" fontId="19" fillId="0" borderId="0" xfId="0" applyFont="1" applyBorder="1"/>
    <xf numFmtId="0" fontId="19" fillId="0" borderId="2" xfId="0" applyFont="1" applyBorder="1"/>
    <xf numFmtId="0" fontId="28" fillId="8" borderId="2" xfId="0" applyFont="1" applyFill="1" applyBorder="1" applyAlignment="1">
      <alignment horizontal="center"/>
    </xf>
    <xf numFmtId="0" fontId="19" fillId="0" borderId="2" xfId="0" applyFont="1" applyBorder="1" applyAlignment="1">
      <alignment horizontal="center"/>
    </xf>
    <xf numFmtId="0" fontId="28" fillId="8" borderId="2" xfId="0" applyFont="1" applyFill="1" applyBorder="1" applyAlignment="1">
      <alignment horizontal="center" wrapText="1"/>
    </xf>
    <xf numFmtId="0" fontId="19" fillId="0" borderId="0" xfId="0" applyFont="1" applyBorder="1" applyAlignment="1"/>
    <xf numFmtId="0" fontId="28" fillId="8" borderId="2" xfId="0" applyFont="1" applyFill="1" applyBorder="1" applyAlignment="1">
      <alignment horizontal="center" vertical="center"/>
    </xf>
    <xf numFmtId="0" fontId="28" fillId="8" borderId="2" xfId="0" applyFont="1" applyFill="1" applyBorder="1" applyAlignment="1">
      <alignment horizontal="center" vertical="center" wrapText="1"/>
    </xf>
    <xf numFmtId="0" fontId="19" fillId="0" borderId="0" xfId="0" applyFont="1" applyBorder="1" applyAlignment="1">
      <alignment horizontal="center" vertical="center"/>
    </xf>
    <xf numFmtId="0" fontId="11" fillId="0" borderId="0" xfId="0" applyFont="1" applyAlignment="1">
      <alignment vertical="center"/>
    </xf>
    <xf numFmtId="0" fontId="17" fillId="0" borderId="2" xfId="0" applyFont="1" applyBorder="1" applyAlignment="1">
      <alignment horizontal="center" vertical="center"/>
    </xf>
    <xf numFmtId="49" fontId="28" fillId="8" borderId="2" xfId="0" applyNumberFormat="1" applyFont="1" applyFill="1" applyBorder="1" applyAlignment="1">
      <alignment horizontal="center"/>
    </xf>
    <xf numFmtId="49" fontId="17" fillId="0" borderId="2" xfId="0" applyNumberFormat="1" applyFont="1" applyBorder="1" applyAlignment="1">
      <alignment horizontal="center"/>
    </xf>
    <xf numFmtId="0" fontId="13" fillId="0" borderId="0" xfId="0" applyFont="1" applyBorder="1" applyAlignment="1">
      <alignment vertical="center"/>
    </xf>
    <xf numFmtId="0" fontId="16" fillId="0" borderId="0" xfId="0" applyFont="1" applyBorder="1" applyAlignment="1">
      <alignment vertical="center"/>
    </xf>
    <xf numFmtId="0" fontId="29" fillId="0" borderId="0" xfId="0" applyFont="1" applyAlignment="1">
      <alignment vertical="center"/>
    </xf>
    <xf numFmtId="0" fontId="26"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17" fillId="0" borderId="0" xfId="0" applyFont="1" applyBorder="1" applyAlignment="1">
      <alignment horizontal="center" vertical="center"/>
    </xf>
    <xf numFmtId="0" fontId="30" fillId="0" borderId="0" xfId="0" applyFont="1" applyAlignment="1">
      <alignment vertical="center"/>
    </xf>
    <xf numFmtId="0" fontId="26" fillId="0" borderId="0" xfId="0" applyFont="1" applyBorder="1" applyAlignment="1">
      <alignment vertical="center"/>
    </xf>
    <xf numFmtId="0" fontId="31" fillId="0" borderId="0" xfId="0" applyFont="1" applyAlignment="1">
      <alignment vertical="center"/>
    </xf>
    <xf numFmtId="0" fontId="32" fillId="0" borderId="2" xfId="0" applyFont="1" applyBorder="1" applyAlignment="1">
      <alignment horizontal="center" vertical="center" wrapText="1"/>
    </xf>
    <xf numFmtId="0" fontId="25" fillId="0" borderId="0" xfId="0" applyFont="1" applyBorder="1" applyAlignment="1">
      <alignment horizontal="center" vertical="center"/>
    </xf>
    <xf numFmtId="0" fontId="0" fillId="0" borderId="0" xfId="0" applyFill="1" applyBorder="1"/>
    <xf numFmtId="0" fontId="13" fillId="0" borderId="0" xfId="0" applyFont="1" applyAlignment="1">
      <alignment vertical="center"/>
    </xf>
    <xf numFmtId="3" fontId="33" fillId="0" borderId="0" xfId="0" applyNumberFormat="1" applyFont="1" applyFill="1" applyAlignment="1">
      <alignment vertical="center"/>
    </xf>
    <xf numFmtId="3" fontId="33" fillId="0" borderId="0" xfId="0" applyNumberFormat="1" applyFont="1" applyAlignment="1">
      <alignment vertical="center"/>
    </xf>
    <xf numFmtId="0" fontId="33" fillId="0" borderId="0" xfId="0" applyFont="1" applyAlignment="1">
      <alignment vertical="center"/>
    </xf>
    <xf numFmtId="0" fontId="33" fillId="0" borderId="0" xfId="0" applyFont="1" applyAlignment="1">
      <alignment horizontal="center" vertical="center"/>
    </xf>
    <xf numFmtId="0" fontId="35" fillId="0" borderId="0" xfId="0" applyFont="1" applyFill="1" applyBorder="1" applyAlignment="1">
      <alignment vertical="center"/>
    </xf>
    <xf numFmtId="0" fontId="35" fillId="0" borderId="0" xfId="0" applyFont="1" applyFill="1" applyBorder="1" applyAlignment="1">
      <alignment horizontal="left" vertical="center"/>
    </xf>
    <xf numFmtId="0" fontId="35" fillId="0" borderId="0" xfId="0" applyFont="1" applyFill="1" applyBorder="1" applyAlignment="1">
      <alignment horizontal="center" vertical="center"/>
    </xf>
    <xf numFmtId="3" fontId="36" fillId="0" borderId="0" xfId="0" applyNumberFormat="1" applyFont="1" applyFill="1" applyAlignment="1">
      <alignment vertical="center"/>
    </xf>
    <xf numFmtId="3" fontId="36" fillId="0" borderId="0" xfId="0" applyNumberFormat="1" applyFont="1" applyAlignment="1">
      <alignment vertical="center"/>
    </xf>
    <xf numFmtId="3" fontId="36" fillId="0" borderId="0" xfId="0" applyNumberFormat="1" applyFont="1" applyBorder="1" applyAlignment="1">
      <alignment vertical="center"/>
    </xf>
    <xf numFmtId="0" fontId="35" fillId="0" borderId="0" xfId="0" applyFont="1" applyAlignment="1">
      <alignment horizontal="left" vertical="center"/>
    </xf>
    <xf numFmtId="0" fontId="35" fillId="0" borderId="5" xfId="0" quotePrefix="1" applyFont="1" applyBorder="1" applyAlignment="1">
      <alignment horizontal="center" vertical="center"/>
    </xf>
    <xf numFmtId="3" fontId="35" fillId="0" borderId="5" xfId="0" applyNumberFormat="1" applyFont="1" applyBorder="1" applyAlignment="1">
      <alignment horizontal="center" vertical="center"/>
    </xf>
    <xf numFmtId="3" fontId="36" fillId="0" borderId="5" xfId="0" applyNumberFormat="1" applyFont="1" applyFill="1" applyBorder="1" applyAlignment="1">
      <alignment vertical="center"/>
    </xf>
    <xf numFmtId="0" fontId="36" fillId="0" borderId="0" xfId="0" applyFont="1" applyFill="1" applyBorder="1" applyAlignment="1">
      <alignment horizontal="center" vertical="center"/>
    </xf>
    <xf numFmtId="3" fontId="36" fillId="0" borderId="0" xfId="1" applyNumberFormat="1" applyFont="1" applyBorder="1" applyAlignment="1">
      <alignment horizontal="right" vertical="center"/>
    </xf>
    <xf numFmtId="3" fontId="36" fillId="0" borderId="0" xfId="0" applyNumberFormat="1" applyFont="1" applyFill="1" applyBorder="1" applyAlignment="1">
      <alignment vertical="center"/>
    </xf>
    <xf numFmtId="0" fontId="36" fillId="0" borderId="0" xfId="0" applyFont="1" applyBorder="1" applyAlignment="1">
      <alignment horizontal="left" vertical="center"/>
    </xf>
    <xf numFmtId="0" fontId="36" fillId="0" borderId="0" xfId="0" applyNumberFormat="1" applyFont="1" applyBorder="1" applyAlignment="1">
      <alignment horizontal="left" vertical="center"/>
    </xf>
    <xf numFmtId="0" fontId="36" fillId="0" borderId="5" xfId="0" applyFont="1" applyFill="1" applyBorder="1" applyAlignment="1">
      <alignment horizontal="center" vertical="center"/>
    </xf>
    <xf numFmtId="1" fontId="35" fillId="0" borderId="0" xfId="0" applyNumberFormat="1" applyFont="1" applyFill="1" applyBorder="1" applyAlignment="1">
      <alignment vertical="center"/>
    </xf>
    <xf numFmtId="1" fontId="36" fillId="0" borderId="0" xfId="0" applyNumberFormat="1" applyFont="1" applyFill="1" applyBorder="1" applyAlignment="1">
      <alignment horizontal="center" vertical="center"/>
    </xf>
    <xf numFmtId="3" fontId="36" fillId="0" borderId="0" xfId="0" applyNumberFormat="1" applyFont="1" applyFill="1" applyBorder="1" applyAlignment="1">
      <alignment horizontal="right" vertical="center"/>
    </xf>
    <xf numFmtId="1" fontId="35" fillId="7" borderId="0" xfId="0" applyNumberFormat="1" applyFont="1" applyFill="1" applyBorder="1" applyAlignment="1">
      <alignment vertical="center"/>
    </xf>
    <xf numFmtId="1" fontId="35" fillId="7" borderId="0" xfId="0" applyNumberFormat="1" applyFont="1" applyFill="1" applyBorder="1" applyAlignment="1">
      <alignment horizontal="center" vertical="center"/>
    </xf>
    <xf numFmtId="3" fontId="35" fillId="7" borderId="0" xfId="0" applyNumberFormat="1" applyFont="1" applyFill="1" applyBorder="1" applyAlignment="1">
      <alignment horizontal="center" vertical="center"/>
    </xf>
    <xf numFmtId="3" fontId="35" fillId="7" borderId="0" xfId="0" applyNumberFormat="1" applyFont="1" applyFill="1" applyBorder="1" applyAlignment="1">
      <alignment vertical="center"/>
    </xf>
    <xf numFmtId="0" fontId="36" fillId="7" borderId="0" xfId="0" applyFont="1" applyFill="1" applyBorder="1" applyAlignment="1">
      <alignment horizontal="center" vertical="center"/>
    </xf>
    <xf numFmtId="0" fontId="32" fillId="7" borderId="0" xfId="0" applyFont="1" applyFill="1" applyBorder="1"/>
    <xf numFmtId="1" fontId="36" fillId="0" borderId="0" xfId="0" applyNumberFormat="1" applyFont="1" applyBorder="1" applyAlignment="1">
      <alignment vertical="center"/>
    </xf>
    <xf numFmtId="1" fontId="36" fillId="0" borderId="0" xfId="0" applyNumberFormat="1" applyFont="1" applyBorder="1" applyAlignment="1">
      <alignment horizontal="center" vertical="center"/>
    </xf>
    <xf numFmtId="3" fontId="36" fillId="0" borderId="12" xfId="0" applyNumberFormat="1" applyFont="1" applyFill="1" applyBorder="1" applyAlignment="1">
      <alignment horizontal="right" vertical="center"/>
    </xf>
    <xf numFmtId="3" fontId="36" fillId="0" borderId="5" xfId="0" applyNumberFormat="1" applyFont="1" applyFill="1" applyBorder="1" applyAlignment="1">
      <alignment horizontal="right" vertical="center"/>
    </xf>
    <xf numFmtId="0" fontId="36" fillId="0" borderId="0" xfId="0" applyFont="1" applyFill="1" applyAlignment="1">
      <alignment horizontal="center" vertical="center"/>
    </xf>
    <xf numFmtId="0" fontId="12" fillId="0" borderId="0" xfId="0" applyFont="1"/>
    <xf numFmtId="0" fontId="35" fillId="0" borderId="0" xfId="0" applyFont="1" applyFill="1" applyAlignment="1">
      <alignment horizontal="left" vertical="center"/>
    </xf>
    <xf numFmtId="0" fontId="35" fillId="0" borderId="5" xfId="0" applyFont="1" applyFill="1" applyBorder="1" applyAlignment="1">
      <alignment vertical="center"/>
    </xf>
    <xf numFmtId="0" fontId="35" fillId="0" borderId="5" xfId="0" applyFont="1" applyFill="1" applyBorder="1" applyAlignment="1">
      <alignment horizontal="left" vertical="center"/>
    </xf>
    <xf numFmtId="0" fontId="36" fillId="0" borderId="5" xfId="0" applyFont="1" applyFill="1" applyBorder="1" applyAlignment="1">
      <alignment horizontal="left" vertical="center"/>
    </xf>
    <xf numFmtId="1" fontId="36" fillId="0" borderId="12" xfId="0" applyNumberFormat="1" applyFont="1" applyFill="1" applyBorder="1" applyAlignment="1">
      <alignment vertical="center"/>
    </xf>
    <xf numFmtId="0" fontId="36" fillId="0" borderId="12" xfId="0" applyFont="1" applyBorder="1" applyAlignment="1">
      <alignment horizontal="center" vertical="center"/>
    </xf>
    <xf numFmtId="1" fontId="36" fillId="0" borderId="12" xfId="0" applyNumberFormat="1" applyFont="1" applyFill="1" applyBorder="1" applyAlignment="1">
      <alignment horizontal="center" vertical="center"/>
    </xf>
    <xf numFmtId="3" fontId="36" fillId="0" borderId="12" xfId="0" applyNumberFormat="1" applyFont="1" applyFill="1" applyBorder="1" applyAlignment="1">
      <alignment vertical="center"/>
    </xf>
    <xf numFmtId="0" fontId="12" fillId="0" borderId="0" xfId="0" applyFont="1" applyBorder="1"/>
    <xf numFmtId="0" fontId="12" fillId="0" borderId="0" xfId="0" applyFont="1" applyFill="1" applyBorder="1"/>
    <xf numFmtId="0" fontId="32" fillId="0" borderId="0" xfId="0" applyFont="1" applyFill="1" applyBorder="1"/>
    <xf numFmtId="3" fontId="35" fillId="0" borderId="0" xfId="0" applyNumberFormat="1" applyFont="1" applyFill="1" applyBorder="1" applyAlignment="1">
      <alignment vertical="center"/>
    </xf>
    <xf numFmtId="0" fontId="35" fillId="0" borderId="5" xfId="0" quotePrefix="1" applyFont="1" applyFill="1" applyBorder="1" applyAlignment="1">
      <alignment horizontal="center" vertical="center"/>
    </xf>
    <xf numFmtId="3" fontId="35" fillId="0" borderId="5" xfId="0" applyNumberFormat="1" applyFont="1" applyFill="1" applyBorder="1" applyAlignment="1">
      <alignment horizontal="center" vertical="center"/>
    </xf>
    <xf numFmtId="0" fontId="36" fillId="0" borderId="0" xfId="0" applyFont="1" applyFill="1" applyAlignment="1">
      <alignment horizontal="left" vertical="center"/>
    </xf>
    <xf numFmtId="1" fontId="36" fillId="0" borderId="0" xfId="0" applyNumberFormat="1" applyFont="1" applyFill="1" applyBorder="1" applyAlignment="1">
      <alignment vertical="center"/>
    </xf>
    <xf numFmtId="1" fontId="35" fillId="0" borderId="16" xfId="0" applyNumberFormat="1" applyFont="1" applyFill="1" applyBorder="1" applyAlignment="1">
      <alignment vertical="center"/>
    </xf>
    <xf numFmtId="1" fontId="36" fillId="0" borderId="16" xfId="0" applyNumberFormat="1" applyFont="1" applyFill="1" applyBorder="1" applyAlignment="1">
      <alignment horizontal="center" vertical="center"/>
    </xf>
    <xf numFmtId="0" fontId="35" fillId="0" borderId="16" xfId="0" applyFont="1" applyFill="1" applyBorder="1" applyAlignment="1">
      <alignment horizontal="center" vertical="center"/>
    </xf>
    <xf numFmtId="3" fontId="36" fillId="0" borderId="16" xfId="0" applyNumberFormat="1" applyFont="1" applyFill="1" applyBorder="1" applyAlignment="1">
      <alignment horizontal="right" vertical="center"/>
    </xf>
    <xf numFmtId="3" fontId="36" fillId="0" borderId="16" xfId="0" applyNumberFormat="1" applyFont="1" applyFill="1" applyBorder="1" applyAlignment="1">
      <alignment vertical="center"/>
    </xf>
    <xf numFmtId="0" fontId="36" fillId="0" borderId="0" xfId="0" applyFont="1" applyFill="1" applyBorder="1" applyAlignment="1">
      <alignment vertical="center"/>
    </xf>
    <xf numFmtId="0" fontId="36" fillId="0" borderId="0" xfId="0" applyFont="1" applyBorder="1" applyAlignment="1">
      <alignment horizontal="center" vertical="center"/>
    </xf>
    <xf numFmtId="1" fontId="36" fillId="0" borderId="5" xfId="0" applyNumberFormat="1" applyFont="1" applyFill="1" applyBorder="1" applyAlignment="1">
      <alignment vertical="center"/>
    </xf>
    <xf numFmtId="1" fontId="36" fillId="0" borderId="5" xfId="0" applyNumberFormat="1" applyFont="1" applyFill="1" applyBorder="1" applyAlignment="1">
      <alignment horizontal="center" vertical="center"/>
    </xf>
    <xf numFmtId="1" fontId="36" fillId="0" borderId="12" xfId="0" applyNumberFormat="1" applyFont="1" applyBorder="1" applyAlignment="1">
      <alignment vertical="center"/>
    </xf>
    <xf numFmtId="1" fontId="36" fillId="0" borderId="12" xfId="0" applyNumberFormat="1" applyFont="1" applyBorder="1" applyAlignment="1">
      <alignment horizontal="center" vertical="center"/>
    </xf>
    <xf numFmtId="3" fontId="36" fillId="0" borderId="12" xfId="0" applyNumberFormat="1" applyFont="1" applyBorder="1" applyAlignment="1">
      <alignment horizontal="right" vertical="center"/>
    </xf>
    <xf numFmtId="0" fontId="32" fillId="0" borderId="1" xfId="0" applyFont="1" applyBorder="1" applyAlignment="1">
      <alignment vertical="center"/>
    </xf>
    <xf numFmtId="0" fontId="35" fillId="0" borderId="1" xfId="0" applyFont="1" applyFill="1" applyBorder="1" applyAlignment="1">
      <alignment horizontal="center" vertical="center"/>
    </xf>
    <xf numFmtId="49" fontId="35" fillId="0" borderId="1" xfId="0" applyNumberFormat="1" applyFont="1" applyFill="1" applyBorder="1" applyAlignment="1">
      <alignment horizontal="center" vertical="center"/>
    </xf>
    <xf numFmtId="0" fontId="36" fillId="0" borderId="1" xfId="0" applyFont="1" applyFill="1" applyBorder="1" applyAlignment="1">
      <alignment horizontal="center" vertical="center"/>
    </xf>
    <xf numFmtId="49" fontId="36" fillId="0" borderId="1" xfId="0" applyNumberFormat="1" applyFont="1" applyFill="1" applyBorder="1" applyAlignment="1">
      <alignment horizontal="center" vertical="center"/>
    </xf>
    <xf numFmtId="0" fontId="37" fillId="0" borderId="0" xfId="0" applyFont="1" applyFill="1"/>
    <xf numFmtId="164" fontId="0" fillId="0" borderId="0" xfId="1" applyFont="1"/>
    <xf numFmtId="164" fontId="12" fillId="0" borderId="0" xfId="1" applyFont="1"/>
    <xf numFmtId="164" fontId="12" fillId="0" borderId="0" xfId="1" applyFont="1" applyBorder="1"/>
    <xf numFmtId="164" fontId="12" fillId="0" borderId="0" xfId="1" applyFont="1" applyFill="1" applyBorder="1"/>
    <xf numFmtId="3" fontId="36" fillId="0" borderId="5" xfId="0" applyNumberFormat="1" applyFont="1" applyBorder="1" applyAlignment="1">
      <alignment vertical="center"/>
    </xf>
    <xf numFmtId="0" fontId="36" fillId="0" borderId="12" xfId="0" applyFont="1" applyFill="1" applyBorder="1" applyAlignment="1">
      <alignment vertical="center"/>
    </xf>
    <xf numFmtId="1" fontId="35" fillId="0" borderId="0" xfId="0" applyNumberFormat="1" applyFont="1" applyFill="1" applyBorder="1" applyAlignment="1">
      <alignment horizontal="center" vertical="center"/>
    </xf>
    <xf numFmtId="0" fontId="36" fillId="0" borderId="0" xfId="0" applyFont="1" applyAlignment="1">
      <alignment vertical="center"/>
    </xf>
    <xf numFmtId="0" fontId="36" fillId="0" borderId="0" xfId="0" applyFont="1" applyAlignment="1">
      <alignment horizontal="center" vertical="center"/>
    </xf>
    <xf numFmtId="3" fontId="13" fillId="0" borderId="0" xfId="0" applyNumberFormat="1" applyFont="1"/>
    <xf numFmtId="0" fontId="14" fillId="0" borderId="0" xfId="0" applyFont="1"/>
    <xf numFmtId="3" fontId="14" fillId="0" borderId="0" xfId="0" applyNumberFormat="1" applyFont="1"/>
    <xf numFmtId="38" fontId="38" fillId="0" borderId="0" xfId="0" applyNumberFormat="1" applyFont="1" applyAlignment="1">
      <alignment horizontal="right"/>
    </xf>
    <xf numFmtId="38" fontId="13" fillId="0" borderId="0" xfId="0" applyNumberFormat="1" applyFont="1" applyAlignment="1">
      <alignment horizontal="right"/>
    </xf>
    <xf numFmtId="3" fontId="14" fillId="0" borderId="0" xfId="0" applyNumberFormat="1" applyFont="1" applyAlignment="1">
      <alignment horizontal="right"/>
    </xf>
    <xf numFmtId="3" fontId="13" fillId="0" borderId="0" xfId="0" applyNumberFormat="1" applyFont="1" applyAlignment="1">
      <alignment horizontal="right"/>
    </xf>
    <xf numFmtId="3" fontId="40" fillId="0" borderId="0" xfId="0" applyNumberFormat="1" applyFont="1"/>
    <xf numFmtId="3" fontId="40" fillId="0" borderId="0" xfId="0" applyNumberFormat="1" applyFont="1" applyAlignment="1">
      <alignment horizontal="right"/>
    </xf>
    <xf numFmtId="0" fontId="41" fillId="0" borderId="0" xfId="0" applyFont="1" applyAlignment="1">
      <alignment vertical="center"/>
    </xf>
    <xf numFmtId="0" fontId="0" fillId="0" borderId="0" xfId="0" applyFont="1"/>
    <xf numFmtId="0" fontId="43" fillId="0" borderId="0" xfId="0" applyFont="1" applyAlignment="1">
      <alignment vertical="center"/>
    </xf>
    <xf numFmtId="0" fontId="42" fillId="0" borderId="0" xfId="0" applyFont="1" applyAlignment="1">
      <alignment vertical="center" wrapText="1"/>
    </xf>
    <xf numFmtId="3" fontId="42" fillId="0" borderId="0" xfId="0" applyNumberFormat="1" applyFont="1" applyAlignment="1">
      <alignment vertical="center" wrapText="1"/>
    </xf>
    <xf numFmtId="0" fontId="43" fillId="0" borderId="0" xfId="0" applyFont="1" applyAlignment="1">
      <alignment vertical="center" wrapText="1"/>
    </xf>
    <xf numFmtId="0" fontId="40" fillId="0" borderId="0" xfId="0" applyFont="1"/>
    <xf numFmtId="0" fontId="39" fillId="0" borderId="0" xfId="0" applyFont="1"/>
    <xf numFmtId="0" fontId="0" fillId="0" borderId="0" xfId="0" applyFont="1" applyAlignment="1">
      <alignment horizontal="left"/>
    </xf>
    <xf numFmtId="0" fontId="13" fillId="0" borderId="0" xfId="0" applyFont="1" applyAlignment="1">
      <alignment horizontal="justify"/>
    </xf>
    <xf numFmtId="3" fontId="13" fillId="0" borderId="0" xfId="0" applyNumberFormat="1" applyFont="1" applyAlignment="1">
      <alignment horizontal="justify"/>
    </xf>
    <xf numFmtId="1" fontId="14" fillId="0" borderId="0" xfId="0" applyNumberFormat="1" applyFont="1"/>
    <xf numFmtId="1" fontId="13" fillId="0" borderId="0" xfId="0" applyNumberFormat="1" applyFont="1"/>
    <xf numFmtId="0" fontId="47" fillId="0" borderId="0" xfId="0" applyFont="1" applyAlignment="1">
      <alignment horizontal="justify" vertical="center"/>
    </xf>
    <xf numFmtId="0" fontId="47" fillId="0" borderId="0" xfId="0" applyFont="1" applyAlignment="1">
      <alignment vertical="center"/>
    </xf>
    <xf numFmtId="0" fontId="41" fillId="0" borderId="0" xfId="0" applyFont="1" applyAlignment="1">
      <alignment horizontal="justify" vertical="center"/>
    </xf>
    <xf numFmtId="0" fontId="41" fillId="0" borderId="0" xfId="0" applyFont="1" applyAlignment="1">
      <alignment vertical="top"/>
    </xf>
    <xf numFmtId="0" fontId="42" fillId="0" borderId="0" xfId="0" applyFont="1"/>
    <xf numFmtId="0" fontId="41" fillId="0" borderId="0" xfId="0" applyFont="1" applyAlignment="1">
      <alignment horizontal="justify" vertical="center" wrapText="1"/>
    </xf>
    <xf numFmtId="0" fontId="41" fillId="0" borderId="0" xfId="0" applyFont="1" applyAlignment="1">
      <alignment horizontal="justify"/>
    </xf>
    <xf numFmtId="0" fontId="42" fillId="0" borderId="0" xfId="0" applyFont="1" applyAlignment="1">
      <alignment vertical="center"/>
    </xf>
    <xf numFmtId="0" fontId="42" fillId="0" borderId="0" xfId="0" applyFont="1" applyAlignment="1">
      <alignment horizontal="justify" vertical="center"/>
    </xf>
    <xf numFmtId="0" fontId="41" fillId="0" borderId="0" xfId="0" applyFont="1" applyAlignment="1">
      <alignment horizontal="justify" vertical="top"/>
    </xf>
    <xf numFmtId="0" fontId="42" fillId="0" borderId="0" xfId="0" applyFont="1" applyAlignment="1">
      <alignment horizontal="left" vertical="center"/>
    </xf>
    <xf numFmtId="3" fontId="39" fillId="0" borderId="0" xfId="0" applyNumberFormat="1" applyFont="1" applyAlignment="1">
      <alignment horizontal="right"/>
    </xf>
    <xf numFmtId="0" fontId="36" fillId="0" borderId="16" xfId="0" applyFont="1" applyFill="1" applyBorder="1" applyAlignment="1">
      <alignment vertical="center"/>
    </xf>
    <xf numFmtId="0" fontId="36" fillId="0" borderId="5" xfId="0" applyFont="1" applyFill="1" applyBorder="1" applyAlignment="1">
      <alignment vertical="center"/>
    </xf>
    <xf numFmtId="0" fontId="32" fillId="0" borderId="0" xfId="0" applyFont="1" applyBorder="1" applyAlignment="1"/>
    <xf numFmtId="3" fontId="36" fillId="2" borderId="0" xfId="0" applyNumberFormat="1" applyFont="1" applyFill="1" applyBorder="1" applyAlignment="1">
      <alignment vertical="center"/>
    </xf>
    <xf numFmtId="0" fontId="33" fillId="0" borderId="0" xfId="0" applyFont="1" applyFill="1" applyAlignment="1">
      <alignment horizontal="center"/>
    </xf>
    <xf numFmtId="49" fontId="33" fillId="0" borderId="0" xfId="0" applyNumberFormat="1" applyFont="1" applyFill="1" applyAlignment="1">
      <alignment horizontal="center"/>
    </xf>
    <xf numFmtId="3" fontId="33" fillId="0" borderId="0" xfId="0" applyNumberFormat="1" applyFont="1" applyFill="1" applyAlignment="1">
      <alignment horizontal="center"/>
    </xf>
    <xf numFmtId="0" fontId="33" fillId="0" borderId="0" xfId="0" applyFont="1" applyFill="1"/>
    <xf numFmtId="3" fontId="33" fillId="0" borderId="0" xfId="0" applyNumberFormat="1" applyFont="1" applyFill="1"/>
    <xf numFmtId="3" fontId="49" fillId="0" borderId="2" xfId="0" applyNumberFormat="1" applyFont="1" applyFill="1" applyBorder="1"/>
    <xf numFmtId="0" fontId="50" fillId="0" borderId="2" xfId="0" applyFont="1" applyFill="1" applyBorder="1" applyAlignment="1">
      <alignment horizontal="center"/>
    </xf>
    <xf numFmtId="49" fontId="50" fillId="0" borderId="2" xfId="0" applyNumberFormat="1" applyFont="1" applyFill="1" applyBorder="1" applyAlignment="1">
      <alignment horizontal="center"/>
    </xf>
    <xf numFmtId="0" fontId="50" fillId="0" borderId="0" xfId="0" applyFont="1" applyFill="1" applyAlignment="1">
      <alignment horizontal="left"/>
    </xf>
    <xf numFmtId="0" fontId="52" fillId="0" borderId="2" xfId="0" applyFont="1" applyFill="1" applyBorder="1" applyAlignment="1">
      <alignment horizontal="center" vertical="center"/>
    </xf>
    <xf numFmtId="0" fontId="52" fillId="0" borderId="2" xfId="0" applyFont="1" applyFill="1" applyBorder="1" applyAlignment="1">
      <alignment horizontal="center" vertical="center" wrapText="1"/>
    </xf>
    <xf numFmtId="3" fontId="52" fillId="0" borderId="2" xfId="0" applyNumberFormat="1" applyFont="1" applyFill="1" applyBorder="1" applyAlignment="1">
      <alignment horizontal="center" vertical="center" wrapText="1"/>
    </xf>
    <xf numFmtId="3" fontId="52" fillId="0" borderId="2" xfId="0" applyNumberFormat="1" applyFont="1" applyFill="1" applyBorder="1" applyAlignment="1">
      <alignment horizontal="center" vertical="center"/>
    </xf>
    <xf numFmtId="0" fontId="53" fillId="0" borderId="2" xfId="0" applyFont="1" applyFill="1" applyBorder="1" applyAlignment="1">
      <alignment horizontal="center" vertical="center"/>
    </xf>
    <xf numFmtId="3" fontId="53" fillId="0" borderId="2" xfId="0" applyNumberFormat="1" applyFont="1" applyFill="1" applyBorder="1" applyAlignment="1">
      <alignment horizontal="center" vertical="center" wrapText="1"/>
    </xf>
    <xf numFmtId="0" fontId="54" fillId="0" borderId="1" xfId="0" applyFont="1" applyFill="1" applyBorder="1" applyAlignment="1">
      <alignment horizontal="center" vertical="center"/>
    </xf>
    <xf numFmtId="49" fontId="54" fillId="0" borderId="1" xfId="0" applyNumberFormat="1" applyFont="1" applyFill="1" applyBorder="1" applyAlignment="1">
      <alignment horizontal="center" vertical="center"/>
    </xf>
    <xf numFmtId="0" fontId="54" fillId="0" borderId="1" xfId="0" applyFont="1" applyFill="1" applyBorder="1" applyAlignment="1">
      <alignment vertical="center"/>
    </xf>
    <xf numFmtId="3" fontId="54" fillId="0" borderId="1" xfId="0" applyNumberFormat="1" applyFont="1" applyFill="1" applyBorder="1" applyAlignment="1">
      <alignment vertical="center"/>
    </xf>
    <xf numFmtId="0" fontId="35" fillId="0" borderId="1" xfId="0" applyFont="1" applyFill="1" applyBorder="1" applyAlignment="1">
      <alignment vertical="center"/>
    </xf>
    <xf numFmtId="3" fontId="35" fillId="0" borderId="1" xfId="0" applyNumberFormat="1" applyFont="1" applyFill="1" applyBorder="1" applyAlignment="1">
      <alignment vertical="center"/>
    </xf>
    <xf numFmtId="0" fontId="36" fillId="0" borderId="1" xfId="0" applyFont="1" applyFill="1" applyBorder="1" applyAlignment="1">
      <alignment vertical="center"/>
    </xf>
    <xf numFmtId="3" fontId="36" fillId="0" borderId="1" xfId="0" applyNumberFormat="1" applyFont="1" applyFill="1" applyBorder="1" applyAlignment="1">
      <alignment horizontal="center" vertical="center"/>
    </xf>
    <xf numFmtId="3" fontId="36" fillId="0" borderId="1" xfId="0" applyNumberFormat="1" applyFont="1" applyFill="1" applyBorder="1"/>
    <xf numFmtId="0" fontId="36" fillId="0" borderId="1" xfId="0" applyFont="1" applyFill="1" applyBorder="1" applyAlignment="1">
      <alignment horizontal="center"/>
    </xf>
    <xf numFmtId="49" fontId="36" fillId="0" borderId="1" xfId="0" applyNumberFormat="1" applyFont="1" applyFill="1" applyBorder="1" applyAlignment="1">
      <alignment horizontal="center"/>
    </xf>
    <xf numFmtId="3" fontId="36" fillId="0" borderId="1" xfId="0" applyNumberFormat="1" applyFont="1" applyFill="1" applyBorder="1" applyAlignment="1">
      <alignment horizontal="center"/>
    </xf>
    <xf numFmtId="0" fontId="36" fillId="0" borderId="1" xfId="0" applyFont="1" applyFill="1" applyBorder="1"/>
    <xf numFmtId="49" fontId="36" fillId="0" borderId="1" xfId="0" applyNumberFormat="1" applyFont="1" applyFill="1" applyBorder="1" applyAlignment="1">
      <alignment horizontal="left" vertical="center"/>
    </xf>
    <xf numFmtId="3" fontId="36" fillId="0" borderId="1" xfId="0" applyNumberFormat="1" applyFont="1" applyFill="1" applyBorder="1" applyAlignment="1">
      <alignment vertical="center"/>
    </xf>
    <xf numFmtId="3" fontId="55" fillId="0" borderId="1" xfId="0" applyNumberFormat="1" applyFont="1" applyFill="1" applyBorder="1" applyAlignment="1">
      <alignment vertical="center"/>
    </xf>
    <xf numFmtId="3" fontId="56" fillId="0" borderId="1" xfId="0" applyNumberFormat="1" applyFont="1" applyFill="1" applyBorder="1" applyAlignment="1">
      <alignment vertical="center"/>
    </xf>
    <xf numFmtId="49" fontId="36" fillId="0" borderId="1" xfId="0" applyNumberFormat="1" applyFont="1" applyBorder="1" applyAlignment="1">
      <alignment horizontal="center"/>
    </xf>
    <xf numFmtId="0" fontId="54" fillId="0" borderId="1" xfId="0" applyFont="1" applyFill="1" applyBorder="1" applyAlignment="1">
      <alignment horizontal="center"/>
    </xf>
    <xf numFmtId="49" fontId="54" fillId="0" borderId="1" xfId="0" applyNumberFormat="1" applyFont="1" applyFill="1" applyBorder="1" applyAlignment="1">
      <alignment horizontal="center"/>
    </xf>
    <xf numFmtId="0" fontId="54" fillId="0" borderId="1" xfId="0" applyFont="1" applyFill="1" applyBorder="1"/>
    <xf numFmtId="0" fontId="13" fillId="0" borderId="1" xfId="0" applyFont="1" applyBorder="1"/>
    <xf numFmtId="0" fontId="36" fillId="0" borderId="1" xfId="0" applyFont="1" applyBorder="1" applyAlignment="1">
      <alignment vertical="center"/>
    </xf>
    <xf numFmtId="0" fontId="36" fillId="0" borderId="1" xfId="0" applyFont="1" applyFill="1" applyBorder="1" applyAlignment="1"/>
    <xf numFmtId="0" fontId="50" fillId="0" borderId="0" xfId="0" applyFont="1" applyFill="1" applyAlignment="1">
      <alignment horizontal="center" vertical="center"/>
    </xf>
    <xf numFmtId="49" fontId="50" fillId="0" borderId="0" xfId="0" applyNumberFormat="1" applyFont="1" applyFill="1" applyAlignment="1">
      <alignment horizontal="center" vertical="center"/>
    </xf>
    <xf numFmtId="0" fontId="50" fillId="0" borderId="0" xfId="0" applyFont="1" applyFill="1" applyAlignment="1">
      <alignment vertical="center"/>
    </xf>
    <xf numFmtId="3" fontId="50" fillId="0" borderId="0" xfId="0" applyNumberFormat="1" applyFont="1" applyFill="1" applyAlignment="1">
      <alignment vertical="center"/>
    </xf>
    <xf numFmtId="0" fontId="33" fillId="0" borderId="0" xfId="0" applyFont="1" applyFill="1" applyAlignment="1">
      <alignment horizontal="center" vertical="center"/>
    </xf>
    <xf numFmtId="49" fontId="33" fillId="0" borderId="0" xfId="0" applyNumberFormat="1" applyFont="1" applyFill="1" applyAlignment="1">
      <alignment horizontal="center" vertical="center"/>
    </xf>
    <xf numFmtId="0" fontId="33" fillId="0" borderId="0" xfId="0" applyFont="1" applyFill="1" applyAlignment="1">
      <alignment vertical="center"/>
    </xf>
    <xf numFmtId="0" fontId="57" fillId="0" borderId="0" xfId="0" applyFont="1" applyFill="1" applyBorder="1" applyAlignment="1">
      <alignment horizontal="center" vertical="center"/>
    </xf>
    <xf numFmtId="49" fontId="57" fillId="0" borderId="0" xfId="0" applyNumberFormat="1" applyFont="1" applyFill="1" applyBorder="1" applyAlignment="1">
      <alignment horizontal="center" vertical="center"/>
    </xf>
    <xf numFmtId="49" fontId="58" fillId="0" borderId="1" xfId="0" applyNumberFormat="1" applyFont="1" applyFill="1" applyBorder="1" applyAlignment="1">
      <alignment horizontal="center" vertical="center"/>
    </xf>
    <xf numFmtId="0" fontId="58" fillId="0" borderId="1" xfId="0" applyFont="1" applyFill="1" applyBorder="1" applyAlignment="1">
      <alignment vertical="center"/>
    </xf>
    <xf numFmtId="3" fontId="37" fillId="0" borderId="0" xfId="0" applyNumberFormat="1" applyFont="1" applyFill="1"/>
    <xf numFmtId="3" fontId="0" fillId="0" borderId="0" xfId="0" applyNumberFormat="1"/>
    <xf numFmtId="0" fontId="58" fillId="0" borderId="0" xfId="0" applyFont="1" applyFill="1" applyAlignment="1">
      <alignment horizontal="center"/>
    </xf>
    <xf numFmtId="49" fontId="58" fillId="0" borderId="0" xfId="0" applyNumberFormat="1" applyFont="1" applyFill="1" applyAlignment="1">
      <alignment horizontal="center"/>
    </xf>
    <xf numFmtId="3" fontId="58" fillId="0" borderId="0" xfId="0" applyNumberFormat="1" applyFont="1" applyFill="1" applyAlignment="1">
      <alignment horizontal="center"/>
    </xf>
    <xf numFmtId="0" fontId="58" fillId="0" borderId="0" xfId="0" applyFont="1" applyFill="1"/>
    <xf numFmtId="0" fontId="51" fillId="0" borderId="0" xfId="0" applyFont="1" applyFill="1" applyAlignment="1">
      <alignment horizontal="center"/>
    </xf>
    <xf numFmtId="0" fontId="19" fillId="0" borderId="0" xfId="0" applyFont="1" applyAlignment="1">
      <alignment vertical="center"/>
    </xf>
    <xf numFmtId="0" fontId="51" fillId="0" borderId="1" xfId="0" applyFont="1" applyBorder="1" applyAlignment="1">
      <alignment horizontal="center" vertical="center"/>
    </xf>
    <xf numFmtId="49" fontId="51" fillId="0" borderId="1" xfId="0" applyNumberFormat="1" applyFont="1" applyBorder="1" applyAlignment="1">
      <alignment horizontal="center" vertical="center"/>
    </xf>
    <xf numFmtId="0" fontId="51" fillId="0" borderId="1" xfId="0" applyFont="1" applyBorder="1" applyAlignment="1">
      <alignment horizontal="left" vertical="center"/>
    </xf>
    <xf numFmtId="3" fontId="17" fillId="0" borderId="1" xfId="0" applyNumberFormat="1" applyFont="1" applyBorder="1" applyAlignment="1">
      <alignment horizontal="right" vertical="center"/>
    </xf>
    <xf numFmtId="0" fontId="59" fillId="0" borderId="1" xfId="0" applyFont="1" applyBorder="1" applyAlignment="1">
      <alignment horizontal="center" vertical="center"/>
    </xf>
    <xf numFmtId="49" fontId="59" fillId="0" borderId="1" xfId="0" applyNumberFormat="1" applyFont="1" applyBorder="1" applyAlignment="1">
      <alignment horizontal="center" vertical="center"/>
    </xf>
    <xf numFmtId="0" fontId="59" fillId="0" borderId="1" xfId="0" applyFont="1" applyBorder="1" applyAlignment="1">
      <alignment horizontal="left" vertical="center"/>
    </xf>
    <xf numFmtId="3" fontId="19" fillId="0" borderId="1" xfId="0" applyNumberFormat="1" applyFont="1" applyBorder="1" applyAlignment="1">
      <alignment horizontal="right" vertical="center"/>
    </xf>
    <xf numFmtId="0" fontId="58" fillId="2" borderId="1" xfId="0" applyFont="1" applyFill="1" applyBorder="1" applyAlignment="1">
      <alignment horizontal="center" vertical="center"/>
    </xf>
    <xf numFmtId="49" fontId="58" fillId="2" borderId="1" xfId="0" applyNumberFormat="1" applyFont="1" applyFill="1" applyBorder="1" applyAlignment="1">
      <alignment horizontal="center" vertical="center"/>
    </xf>
    <xf numFmtId="0" fontId="58" fillId="2" borderId="1" xfId="0" applyFont="1" applyFill="1" applyBorder="1" applyAlignment="1">
      <alignment horizontal="left" vertical="center"/>
    </xf>
    <xf numFmtId="0" fontId="58" fillId="0" borderId="1" xfId="0" applyFont="1" applyBorder="1" applyAlignment="1">
      <alignment horizontal="center" vertical="center"/>
    </xf>
    <xf numFmtId="49" fontId="58" fillId="0" borderId="1" xfId="0" applyNumberFormat="1" applyFont="1" applyBorder="1" applyAlignment="1">
      <alignment horizontal="center" vertical="center"/>
    </xf>
    <xf numFmtId="0" fontId="58" fillId="0" borderId="1" xfId="0" applyFont="1" applyBorder="1" applyAlignment="1">
      <alignment horizontal="left" vertical="center"/>
    </xf>
    <xf numFmtId="0" fontId="58" fillId="2" borderId="14" xfId="0" applyFont="1" applyFill="1" applyBorder="1" applyAlignment="1">
      <alignment horizontal="center" vertical="center"/>
    </xf>
    <xf numFmtId="3" fontId="19" fillId="0" borderId="1" xfId="0" applyNumberFormat="1" applyFont="1" applyBorder="1" applyAlignment="1">
      <alignment horizontal="center" vertical="center"/>
    </xf>
    <xf numFmtId="3" fontId="17" fillId="0" borderId="1" xfId="0" applyNumberFormat="1" applyFont="1" applyFill="1" applyBorder="1" applyAlignment="1">
      <alignment horizontal="right" vertical="center"/>
    </xf>
    <xf numFmtId="3" fontId="19" fillId="0" borderId="1" xfId="0" applyNumberFormat="1" applyFont="1" applyFill="1" applyBorder="1" applyAlignment="1">
      <alignment horizontal="right" vertical="center"/>
    </xf>
    <xf numFmtId="0" fontId="51" fillId="0" borderId="14" xfId="0" applyFont="1" applyBorder="1" applyAlignment="1">
      <alignment horizontal="left" vertical="center"/>
    </xf>
    <xf numFmtId="0" fontId="58" fillId="0" borderId="14" xfId="0" applyFont="1" applyBorder="1" applyAlignment="1">
      <alignment horizontal="center" vertical="center"/>
    </xf>
    <xf numFmtId="0" fontId="58" fillId="2" borderId="14" xfId="0" applyFont="1" applyFill="1" applyBorder="1" applyAlignment="1">
      <alignment horizontal="left" vertical="center"/>
    </xf>
    <xf numFmtId="0" fontId="19" fillId="0" borderId="1" xfId="0" applyFont="1" applyBorder="1" applyAlignment="1">
      <alignment vertical="center"/>
    </xf>
    <xf numFmtId="0" fontId="17" fillId="0" borderId="14" xfId="0" applyFont="1" applyBorder="1" applyAlignment="1">
      <alignment horizontal="left" vertical="center"/>
    </xf>
    <xf numFmtId="0" fontId="19" fillId="0" borderId="14" xfId="0" applyFont="1" applyBorder="1" applyAlignment="1">
      <alignment horizontal="left" vertical="center"/>
    </xf>
    <xf numFmtId="0" fontId="19" fillId="0" borderId="1" xfId="0" applyFont="1" applyBorder="1" applyAlignment="1">
      <alignment horizontal="center" vertical="center"/>
    </xf>
    <xf numFmtId="3" fontId="58" fillId="2" borderId="1" xfId="0" applyNumberFormat="1" applyFont="1" applyFill="1" applyBorder="1" applyAlignment="1">
      <alignment horizontal="center" vertical="center"/>
    </xf>
    <xf numFmtId="0" fontId="51" fillId="2" borderId="1" xfId="0" applyFont="1" applyFill="1" applyBorder="1" applyAlignment="1">
      <alignment horizontal="center" vertical="center"/>
    </xf>
    <xf numFmtId="0" fontId="51" fillId="2" borderId="1" xfId="0" applyFont="1" applyFill="1" applyBorder="1" applyAlignment="1">
      <alignment horizontal="left" vertical="center"/>
    </xf>
    <xf numFmtId="0" fontId="58" fillId="0" borderId="14" xfId="0" applyFont="1" applyFill="1" applyBorder="1" applyAlignment="1">
      <alignment horizontal="left" vertical="center"/>
    </xf>
    <xf numFmtId="3" fontId="19" fillId="0" borderId="0" xfId="0" applyNumberFormat="1" applyFont="1" applyAlignment="1">
      <alignment vertical="center"/>
    </xf>
    <xf numFmtId="0" fontId="19" fillId="0" borderId="16" xfId="0" applyFont="1" applyBorder="1" applyAlignment="1">
      <alignment horizontal="center" vertical="center"/>
    </xf>
    <xf numFmtId="0" fontId="17" fillId="0" borderId="0" xfId="0" applyFont="1" applyBorder="1" applyAlignment="1">
      <alignment vertical="center"/>
    </xf>
    <xf numFmtId="0" fontId="19" fillId="0" borderId="17" xfId="0" applyFont="1" applyBorder="1" applyAlignment="1">
      <alignment vertical="center"/>
    </xf>
    <xf numFmtId="0" fontId="19" fillId="0" borderId="5" xfId="0" applyFont="1" applyBorder="1" applyAlignment="1">
      <alignment horizontal="center" vertical="center"/>
    </xf>
    <xf numFmtId="0" fontId="17" fillId="0" borderId="5" xfId="0" applyFont="1" applyBorder="1" applyAlignment="1">
      <alignment vertical="center"/>
    </xf>
    <xf numFmtId="0" fontId="19" fillId="0" borderId="18" xfId="0" applyFont="1" applyBorder="1" applyAlignment="1">
      <alignment vertical="center"/>
    </xf>
    <xf numFmtId="0" fontId="58" fillId="0" borderId="1" xfId="0" applyFont="1" applyFill="1" applyBorder="1" applyAlignment="1">
      <alignment horizontal="left" vertical="center"/>
    </xf>
    <xf numFmtId="49" fontId="58" fillId="0" borderId="0" xfId="0" applyNumberFormat="1" applyFont="1" applyFill="1" applyBorder="1" applyAlignment="1">
      <alignment horizontal="center" vertical="center"/>
    </xf>
    <xf numFmtId="0" fontId="58" fillId="0" borderId="0" xfId="0" applyFont="1" applyFill="1" applyBorder="1" applyAlignment="1">
      <alignment horizontal="left" vertical="center"/>
    </xf>
    <xf numFmtId="3" fontId="19" fillId="0" borderId="0" xfId="0" applyNumberFormat="1" applyFont="1" applyBorder="1" applyAlignment="1">
      <alignment horizontal="right" vertical="center"/>
    </xf>
    <xf numFmtId="0" fontId="17" fillId="0" borderId="3" xfId="0" applyFont="1" applyBorder="1" applyAlignment="1">
      <alignment vertical="center"/>
    </xf>
    <xf numFmtId="0" fontId="19" fillId="0" borderId="16" xfId="0" applyFont="1" applyBorder="1" applyAlignment="1">
      <alignment vertical="center"/>
    </xf>
    <xf numFmtId="0" fontId="17" fillId="0" borderId="8" xfId="0" applyFont="1" applyBorder="1" applyAlignment="1">
      <alignment vertical="center"/>
    </xf>
    <xf numFmtId="0" fontId="19" fillId="0" borderId="0" xfId="0" applyFont="1" applyBorder="1" applyAlignment="1">
      <alignment vertical="center"/>
    </xf>
    <xf numFmtId="0" fontId="17" fillId="0" borderId="10" xfId="0" applyFont="1" applyBorder="1" applyAlignment="1">
      <alignment vertical="center"/>
    </xf>
    <xf numFmtId="0" fontId="19" fillId="0" borderId="5" xfId="0" applyFont="1" applyBorder="1" applyAlignment="1">
      <alignment vertical="center"/>
    </xf>
    <xf numFmtId="0" fontId="51" fillId="0" borderId="14" xfId="0" applyFont="1" applyBorder="1" applyAlignment="1">
      <alignment horizontal="center" vertical="center"/>
    </xf>
    <xf numFmtId="3" fontId="17" fillId="0" borderId="1" xfId="0" applyNumberFormat="1" applyFont="1" applyBorder="1" applyAlignment="1">
      <alignment horizontal="center" vertical="center"/>
    </xf>
    <xf numFmtId="0" fontId="51" fillId="0" borderId="1" xfId="0" applyFont="1" applyFill="1" applyBorder="1" applyAlignment="1">
      <alignment horizontal="center" vertical="center"/>
    </xf>
    <xf numFmtId="49" fontId="51" fillId="0" borderId="1" xfId="0" applyNumberFormat="1" applyFont="1" applyFill="1" applyBorder="1" applyAlignment="1">
      <alignment horizontal="center" vertical="center"/>
    </xf>
    <xf numFmtId="0" fontId="51" fillId="0" borderId="1" xfId="0" applyFont="1" applyFill="1" applyBorder="1" applyAlignment="1">
      <alignment horizontal="left" vertical="center"/>
    </xf>
    <xf numFmtId="0" fontId="58" fillId="0" borderId="1" xfId="0" applyFont="1" applyFill="1" applyBorder="1" applyAlignment="1">
      <alignment horizontal="center" vertical="center"/>
    </xf>
    <xf numFmtId="0" fontId="58" fillId="2" borderId="0" xfId="0" applyFont="1" applyFill="1" applyBorder="1" applyAlignment="1">
      <alignment horizontal="center" vertical="center"/>
    </xf>
    <xf numFmtId="49" fontId="58" fillId="2" borderId="0" xfId="0" applyNumberFormat="1" applyFont="1" applyFill="1" applyBorder="1" applyAlignment="1">
      <alignment horizontal="center" vertical="center"/>
    </xf>
    <xf numFmtId="0" fontId="58" fillId="2" borderId="0" xfId="0" applyFont="1" applyFill="1" applyBorder="1" applyAlignment="1">
      <alignment horizontal="left" vertical="center"/>
    </xf>
    <xf numFmtId="3" fontId="19" fillId="0" borderId="1" xfId="0" applyNumberFormat="1" applyFont="1" applyFill="1" applyBorder="1" applyAlignment="1">
      <alignment horizontal="center" vertical="center"/>
    </xf>
    <xf numFmtId="0" fontId="19" fillId="0" borderId="0" xfId="0" applyFont="1"/>
    <xf numFmtId="3" fontId="36" fillId="2" borderId="5" xfId="0" applyNumberFormat="1" applyFont="1" applyFill="1" applyBorder="1" applyAlignment="1">
      <alignment vertical="center"/>
    </xf>
    <xf numFmtId="3" fontId="36" fillId="0" borderId="5" xfId="1" applyNumberFormat="1" applyFont="1" applyBorder="1" applyAlignment="1">
      <alignment horizontal="right" vertical="center"/>
    </xf>
    <xf numFmtId="3" fontId="12" fillId="0" borderId="0" xfId="0" applyNumberFormat="1" applyFont="1"/>
    <xf numFmtId="0" fontId="48" fillId="0" borderId="0" xfId="0" applyFont="1" applyFill="1" applyAlignment="1">
      <alignment horizontal="center" vertical="center"/>
    </xf>
    <xf numFmtId="0" fontId="48" fillId="6" borderId="0" xfId="0" applyFont="1" applyFill="1" applyAlignment="1">
      <alignment horizontal="center" vertical="center"/>
    </xf>
    <xf numFmtId="0" fontId="57" fillId="0" borderId="0" xfId="0" applyFont="1" applyFill="1" applyBorder="1" applyAlignment="1">
      <alignment horizontal="center" vertical="center"/>
    </xf>
    <xf numFmtId="0" fontId="57" fillId="6" borderId="0" xfId="0" applyFont="1" applyFill="1" applyBorder="1" applyAlignment="1">
      <alignment horizontal="center" vertical="center"/>
    </xf>
    <xf numFmtId="0" fontId="49" fillId="0" borderId="2" xfId="0" applyFont="1" applyFill="1" applyBorder="1" applyAlignment="1">
      <alignment horizontal="center"/>
    </xf>
    <xf numFmtId="0" fontId="50" fillId="0" borderId="2" xfId="0" applyFont="1" applyFill="1" applyBorder="1" applyAlignment="1">
      <alignment horizontal="center"/>
    </xf>
    <xf numFmtId="0" fontId="48" fillId="0" borderId="0" xfId="0" applyFont="1" applyFill="1" applyAlignment="1">
      <alignment horizontal="center"/>
    </xf>
    <xf numFmtId="0" fontId="49" fillId="0" borderId="0" xfId="0" applyFont="1" applyFill="1" applyAlignment="1">
      <alignment horizontal="center"/>
    </xf>
    <xf numFmtId="0" fontId="51" fillId="0" borderId="0" xfId="0" applyFont="1" applyFill="1" applyAlignment="1">
      <alignment horizontal="center" vertical="center"/>
    </xf>
    <xf numFmtId="3" fontId="58" fillId="0" borderId="14" xfId="0" applyNumberFormat="1" applyFont="1" applyFill="1" applyBorder="1" applyAlignment="1">
      <alignment horizontal="right" vertical="center"/>
    </xf>
    <xf numFmtId="3" fontId="58" fillId="0" borderId="15" xfId="0" applyNumberFormat="1" applyFont="1" applyFill="1" applyBorder="1" applyAlignment="1">
      <alignment horizontal="right" vertical="center"/>
    </xf>
    <xf numFmtId="3" fontId="40" fillId="0" borderId="14" xfId="0" applyNumberFormat="1" applyFont="1" applyFill="1" applyBorder="1" applyAlignment="1">
      <alignment horizontal="right" vertical="center"/>
    </xf>
    <xf numFmtId="3" fontId="40" fillId="0" borderId="15" xfId="0" applyNumberFormat="1" applyFont="1" applyFill="1" applyBorder="1" applyAlignment="1">
      <alignment horizontal="right" vertical="center"/>
    </xf>
    <xf numFmtId="0" fontId="17" fillId="0" borderId="2" xfId="0" applyFont="1" applyBorder="1" applyAlignment="1">
      <alignment horizontal="center" vertical="center"/>
    </xf>
    <xf numFmtId="0" fontId="17" fillId="0" borderId="3" xfId="0" applyFont="1" applyBorder="1" applyAlignment="1">
      <alignment horizontal="left" vertical="top" wrapText="1"/>
    </xf>
    <xf numFmtId="0" fontId="17" fillId="0" borderId="16" xfId="0" applyFont="1" applyBorder="1" applyAlignment="1">
      <alignment horizontal="left" vertical="top" wrapText="1"/>
    </xf>
    <xf numFmtId="0" fontId="17" fillId="0" borderId="4" xfId="0" applyFont="1" applyBorder="1" applyAlignment="1">
      <alignment horizontal="left" vertical="top" wrapText="1"/>
    </xf>
    <xf numFmtId="0" fontId="17" fillId="0" borderId="3" xfId="0" applyFont="1" applyBorder="1" applyAlignment="1">
      <alignment horizontal="center" wrapText="1"/>
    </xf>
    <xf numFmtId="0" fontId="17" fillId="0" borderId="16" xfId="0" applyFont="1" applyBorder="1" applyAlignment="1">
      <alignment horizontal="center" wrapText="1"/>
    </xf>
    <xf numFmtId="0" fontId="17" fillId="0" borderId="4" xfId="0" applyFont="1" applyBorder="1" applyAlignment="1">
      <alignment horizontal="center" wrapText="1"/>
    </xf>
    <xf numFmtId="0" fontId="17" fillId="0" borderId="10" xfId="0" applyFont="1" applyBorder="1" applyAlignment="1">
      <alignment horizontal="center" vertical="top" wrapText="1"/>
    </xf>
    <xf numFmtId="0" fontId="17" fillId="0" borderId="5" xfId="0" applyFont="1" applyBorder="1" applyAlignment="1">
      <alignment horizontal="center" vertical="top" wrapText="1"/>
    </xf>
    <xf numFmtId="0" fontId="17" fillId="0" borderId="18" xfId="0" applyFont="1" applyBorder="1" applyAlignment="1">
      <alignment horizontal="center" vertical="top" wrapText="1"/>
    </xf>
    <xf numFmtId="0" fontId="17" fillId="0" borderId="10" xfId="0" applyFont="1" applyBorder="1" applyAlignment="1">
      <alignment horizontal="left" vertical="center"/>
    </xf>
    <xf numFmtId="0" fontId="17" fillId="0" borderId="5" xfId="0" applyFont="1" applyBorder="1" applyAlignment="1">
      <alignment horizontal="left" vertical="center"/>
    </xf>
    <xf numFmtId="0" fontId="17" fillId="0" borderId="3" xfId="0" applyFont="1" applyBorder="1" applyAlignment="1">
      <alignment horizontal="left" vertical="center"/>
    </xf>
    <xf numFmtId="0" fontId="17" fillId="0" borderId="16" xfId="0" applyFont="1" applyBorder="1" applyAlignment="1">
      <alignment horizontal="left" vertical="center"/>
    </xf>
    <xf numFmtId="0" fontId="19" fillId="0" borderId="16" xfId="0" applyFont="1" applyBorder="1" applyAlignment="1">
      <alignment horizontal="left" vertical="center"/>
    </xf>
    <xf numFmtId="0" fontId="19" fillId="0" borderId="4" xfId="0" applyFont="1" applyBorder="1" applyAlignment="1">
      <alignment horizontal="left" vertical="center"/>
    </xf>
    <xf numFmtId="0" fontId="17" fillId="0" borderId="8" xfId="0" applyFont="1" applyBorder="1" applyAlignment="1">
      <alignment horizontal="left" vertical="center"/>
    </xf>
    <xf numFmtId="0" fontId="17" fillId="0" borderId="0" xfId="0" applyFont="1" applyBorder="1" applyAlignment="1">
      <alignment horizontal="left" vertical="center"/>
    </xf>
    <xf numFmtId="0" fontId="19" fillId="0" borderId="0" xfId="0" applyFont="1" applyBorder="1" applyAlignment="1">
      <alignment horizontal="left" vertical="center"/>
    </xf>
    <xf numFmtId="0" fontId="19" fillId="0" borderId="17" xfId="0" applyFont="1" applyBorder="1" applyAlignment="1">
      <alignment horizontal="left" vertical="center"/>
    </xf>
    <xf numFmtId="0" fontId="17" fillId="0" borderId="8" xfId="0" applyFont="1" applyBorder="1" applyAlignment="1">
      <alignment horizontal="left" vertical="center" wrapText="1"/>
    </xf>
    <xf numFmtId="0" fontId="17" fillId="0" borderId="0" xfId="0" applyFont="1" applyBorder="1" applyAlignment="1">
      <alignment horizontal="left" vertical="center" wrapText="1"/>
    </xf>
    <xf numFmtId="0" fontId="19" fillId="0" borderId="0" xfId="0" applyFont="1" applyBorder="1" applyAlignment="1">
      <alignment horizontal="justify" vertical="center" wrapText="1"/>
    </xf>
    <xf numFmtId="0" fontId="19" fillId="0" borderId="17" xfId="0" applyFont="1" applyBorder="1" applyAlignment="1">
      <alignment horizontal="justify" vertical="center" wrapText="1"/>
    </xf>
    <xf numFmtId="0" fontId="19" fillId="0" borderId="0" xfId="0" applyFont="1" applyBorder="1" applyAlignment="1">
      <alignment horizontal="justify" vertical="center"/>
    </xf>
    <xf numFmtId="0" fontId="19" fillId="0" borderId="17" xfId="0" applyFont="1" applyBorder="1" applyAlignment="1">
      <alignment horizontal="justify" vertical="center"/>
    </xf>
    <xf numFmtId="0" fontId="17" fillId="0" borderId="18" xfId="0" applyFont="1" applyBorder="1" applyAlignment="1">
      <alignment horizontal="left" vertical="center"/>
    </xf>
    <xf numFmtId="0" fontId="17" fillId="0" borderId="17" xfId="0" applyFont="1" applyBorder="1" applyAlignment="1">
      <alignment horizontal="left" vertical="center"/>
    </xf>
    <xf numFmtId="0" fontId="34" fillId="0" borderId="0" xfId="0" applyFont="1" applyFill="1" applyAlignment="1">
      <alignment horizont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center"/>
    </xf>
    <xf numFmtId="0" fontId="42" fillId="0" borderId="0" xfId="0" applyFont="1" applyAlignment="1">
      <alignment horizontal="justify" vertical="justify" wrapText="1"/>
    </xf>
    <xf numFmtId="0" fontId="42" fillId="0" borderId="0" xfId="0" applyFont="1" applyAlignment="1">
      <alignment horizontal="justify" wrapText="1"/>
    </xf>
    <xf numFmtId="0" fontId="46" fillId="0" borderId="11" xfId="0" applyFont="1" applyBorder="1" applyAlignment="1">
      <alignment horizontal="center" vertical="center"/>
    </xf>
    <xf numFmtId="0" fontId="46" fillId="0" borderId="12" xfId="0" applyFont="1" applyBorder="1" applyAlignment="1">
      <alignment horizontal="center" vertical="center"/>
    </xf>
    <xf numFmtId="0" fontId="46" fillId="0" borderId="13" xfId="0" applyFont="1" applyBorder="1" applyAlignment="1">
      <alignment horizontal="center" vertical="center"/>
    </xf>
    <xf numFmtId="0" fontId="41" fillId="0" borderId="0" xfId="0" applyFont="1" applyAlignment="1">
      <alignment horizontal="justify" vertical="justify" wrapText="1"/>
    </xf>
    <xf numFmtId="0" fontId="42" fillId="0" borderId="0" xfId="0" applyFont="1" applyAlignment="1">
      <alignment horizontal="justify" vertical="center" wrapText="1"/>
    </xf>
    <xf numFmtId="0" fontId="34" fillId="0" borderId="0" xfId="0" applyFont="1" applyFill="1" applyAlignment="1">
      <alignment horizontal="center" vertical="center"/>
    </xf>
    <xf numFmtId="0" fontId="35" fillId="7" borderId="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7" xfId="0" applyFont="1" applyFill="1" applyBorder="1" applyAlignment="1">
      <alignment horizontal="center" vertical="center"/>
    </xf>
    <xf numFmtId="0" fontId="35" fillId="7" borderId="9" xfId="0" applyFont="1" applyFill="1" applyBorder="1" applyAlignment="1">
      <alignment horizontal="center" vertical="center"/>
    </xf>
    <xf numFmtId="0" fontId="35" fillId="7" borderId="19" xfId="0" applyFont="1" applyFill="1" applyBorder="1" applyAlignment="1">
      <alignment horizontal="center" vertical="center" wrapText="1"/>
    </xf>
    <xf numFmtId="0" fontId="14" fillId="0" borderId="11" xfId="0" applyFont="1" applyBorder="1" applyAlignment="1">
      <alignment horizontal="right" vertical="center" wrapText="1"/>
    </xf>
    <xf numFmtId="0" fontId="14" fillId="0" borderId="12" xfId="0" applyFont="1" applyBorder="1" applyAlignment="1">
      <alignment horizontal="right" vertical="center" wrapText="1"/>
    </xf>
    <xf numFmtId="0" fontId="14" fillId="0" borderId="13" xfId="0" applyFont="1" applyBorder="1" applyAlignment="1">
      <alignment horizontal="right" vertical="center" wrapText="1"/>
    </xf>
    <xf numFmtId="0" fontId="14" fillId="0" borderId="10" xfId="0" applyFont="1" applyBorder="1" applyAlignment="1">
      <alignment horizontal="left" wrapText="1"/>
    </xf>
    <xf numFmtId="0" fontId="14" fillId="0" borderId="5" xfId="0" applyFont="1" applyBorder="1" applyAlignment="1">
      <alignment horizontal="left" wrapText="1"/>
    </xf>
    <xf numFmtId="0" fontId="14" fillId="0" borderId="18" xfId="0" applyFont="1" applyBorder="1" applyAlignment="1">
      <alignment horizontal="left" wrapText="1"/>
    </xf>
    <xf numFmtId="0" fontId="14" fillId="0" borderId="8" xfId="0" applyFont="1" applyBorder="1" applyAlignment="1">
      <alignment horizontal="left" wrapText="1"/>
    </xf>
    <xf numFmtId="0" fontId="14" fillId="0" borderId="0" xfId="0" applyFont="1" applyBorder="1" applyAlignment="1">
      <alignment horizontal="left" wrapText="1"/>
    </xf>
    <xf numFmtId="0" fontId="14" fillId="0" borderId="17" xfId="0" applyFont="1" applyBorder="1" applyAlignment="1">
      <alignment horizontal="left" wrapText="1"/>
    </xf>
    <xf numFmtId="0" fontId="14" fillId="0" borderId="11" xfId="0" applyFont="1" applyBorder="1" applyAlignment="1">
      <alignment horizontal="left"/>
    </xf>
    <xf numFmtId="0" fontId="14" fillId="0" borderId="12" xfId="0" applyFont="1" applyBorder="1" applyAlignment="1">
      <alignment horizontal="left"/>
    </xf>
    <xf numFmtId="0" fontId="14" fillId="0" borderId="13" xfId="0" applyFont="1" applyBorder="1" applyAlignment="1">
      <alignment horizontal="left"/>
    </xf>
    <xf numFmtId="0" fontId="14" fillId="0" borderId="8" xfId="0" applyFont="1" applyBorder="1" applyAlignment="1">
      <alignment horizontal="left"/>
    </xf>
    <xf numFmtId="0" fontId="14" fillId="0" borderId="0" xfId="0" applyFont="1" applyBorder="1" applyAlignment="1">
      <alignment horizontal="left"/>
    </xf>
    <xf numFmtId="0" fontId="14" fillId="0" borderId="17" xfId="0" applyFont="1" applyBorder="1" applyAlignment="1">
      <alignment horizontal="left"/>
    </xf>
    <xf numFmtId="0" fontId="14" fillId="0" borderId="8" xfId="0" applyFont="1" applyBorder="1" applyAlignment="1">
      <alignment horizontal="center"/>
    </xf>
    <xf numFmtId="0" fontId="14" fillId="0" borderId="0" xfId="0" applyFont="1" applyBorder="1" applyAlignment="1">
      <alignment horizontal="center"/>
    </xf>
    <xf numFmtId="0" fontId="14" fillId="0" borderId="17" xfId="0" applyFont="1" applyBorder="1" applyAlignment="1">
      <alignment horizontal="center"/>
    </xf>
    <xf numFmtId="0" fontId="14" fillId="0" borderId="10" xfId="0" applyFont="1" applyBorder="1" applyAlignment="1">
      <alignment horizontal="center"/>
    </xf>
    <xf numFmtId="0" fontId="14" fillId="0" borderId="5" xfId="0" applyFont="1" applyBorder="1" applyAlignment="1">
      <alignment horizontal="center"/>
    </xf>
    <xf numFmtId="0" fontId="14" fillId="0" borderId="18" xfId="0" applyFont="1" applyBorder="1" applyAlignment="1">
      <alignment horizontal="center"/>
    </xf>
    <xf numFmtId="0" fontId="14" fillId="0" borderId="10" xfId="0" applyFont="1" applyBorder="1" applyAlignment="1">
      <alignment horizontal="left"/>
    </xf>
    <xf numFmtId="0" fontId="14" fillId="0" borderId="5" xfId="0" applyFont="1" applyBorder="1" applyAlignment="1">
      <alignment horizontal="left"/>
    </xf>
    <xf numFmtId="0" fontId="14" fillId="0" borderId="18" xfId="0" applyFont="1" applyBorder="1" applyAlignment="1">
      <alignment horizontal="left"/>
    </xf>
    <xf numFmtId="0" fontId="16" fillId="0" borderId="3" xfId="0" applyFont="1" applyBorder="1" applyAlignment="1">
      <alignment horizontal="center" wrapText="1"/>
    </xf>
    <xf numFmtId="0" fontId="16" fillId="0" borderId="16" xfId="0" applyFont="1" applyBorder="1" applyAlignment="1">
      <alignment horizontal="center" wrapText="1"/>
    </xf>
    <xf numFmtId="0" fontId="16" fillId="0" borderId="4" xfId="0" applyFont="1" applyBorder="1" applyAlignment="1">
      <alignment horizontal="center" wrapText="1"/>
    </xf>
    <xf numFmtId="0" fontId="18" fillId="0" borderId="1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8" xfId="0" applyFont="1" applyBorder="1" applyAlignment="1">
      <alignment horizontal="center" vertical="center" wrapText="1"/>
    </xf>
    <xf numFmtId="0" fontId="14" fillId="0" borderId="3" xfId="0" applyFont="1" applyBorder="1" applyAlignment="1">
      <alignment horizontal="center"/>
    </xf>
    <xf numFmtId="0" fontId="14" fillId="0" borderId="16" xfId="0" applyFont="1" applyBorder="1" applyAlignment="1">
      <alignment horizontal="center"/>
    </xf>
    <xf numFmtId="0" fontId="14" fillId="0" borderId="4" xfId="0" applyFont="1" applyBorder="1" applyAlignment="1">
      <alignment horizontal="center"/>
    </xf>
    <xf numFmtId="0" fontId="14" fillId="0" borderId="11" xfId="0" applyFont="1" applyBorder="1" applyAlignment="1">
      <alignment horizontal="right" vertical="center"/>
    </xf>
    <xf numFmtId="0" fontId="14" fillId="0" borderId="12" xfId="0" applyFont="1" applyBorder="1" applyAlignment="1">
      <alignment horizontal="right" vertical="center"/>
    </xf>
    <xf numFmtId="0" fontId="14" fillId="0" borderId="13" xfId="0" applyFont="1" applyBorder="1" applyAlignment="1">
      <alignment horizontal="right" vertical="center"/>
    </xf>
    <xf numFmtId="0" fontId="16" fillId="0" borderId="2" xfId="0" applyFont="1" applyBorder="1" applyAlignment="1">
      <alignment horizontal="center"/>
    </xf>
    <xf numFmtId="0" fontId="14" fillId="0" borderId="2" xfId="0" applyFont="1" applyBorder="1" applyAlignment="1">
      <alignment horizontal="center"/>
    </xf>
    <xf numFmtId="0" fontId="13" fillId="0" borderId="2" xfId="0" applyFont="1" applyBorder="1" applyAlignment="1">
      <alignment horizontal="left"/>
    </xf>
    <xf numFmtId="0" fontId="13" fillId="0" borderId="3" xfId="0" applyFont="1" applyBorder="1" applyAlignment="1">
      <alignment horizontal="left"/>
    </xf>
    <xf numFmtId="0" fontId="13" fillId="0" borderId="16" xfId="0" applyFont="1" applyBorder="1" applyAlignment="1">
      <alignment horizontal="left"/>
    </xf>
    <xf numFmtId="0" fontId="13" fillId="0" borderId="4" xfId="0" applyFont="1" applyBorder="1" applyAlignment="1">
      <alignment horizontal="left"/>
    </xf>
    <xf numFmtId="0" fontId="13" fillId="0" borderId="10" xfId="0" applyFont="1" applyBorder="1" applyAlignment="1">
      <alignment horizontal="left"/>
    </xf>
    <xf numFmtId="0" fontId="13" fillId="0" borderId="5" xfId="0" applyFont="1" applyBorder="1" applyAlignment="1">
      <alignment horizontal="left"/>
    </xf>
    <xf numFmtId="0" fontId="13" fillId="0" borderId="18" xfId="0" applyFont="1" applyBorder="1" applyAlignment="1">
      <alignment horizontal="left"/>
    </xf>
    <xf numFmtId="0" fontId="23" fillId="0" borderId="2" xfId="0" applyFont="1" applyBorder="1" applyAlignment="1">
      <alignment horizont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20" fillId="0" borderId="10" xfId="0" applyFont="1" applyBorder="1" applyAlignment="1">
      <alignment horizontal="center" wrapText="1"/>
    </xf>
    <xf numFmtId="0" fontId="20" fillId="0" borderId="5" xfId="0" applyFont="1" applyBorder="1" applyAlignment="1">
      <alignment horizontal="center" wrapText="1"/>
    </xf>
    <xf numFmtId="0" fontId="20" fillId="0" borderId="18" xfId="0" applyFont="1" applyBorder="1" applyAlignment="1">
      <alignment horizontal="center" wrapText="1"/>
    </xf>
    <xf numFmtId="0" fontId="14" fillId="0" borderId="2" xfId="0" applyFont="1" applyBorder="1" applyAlignment="1">
      <alignment horizontal="center" wrapText="1"/>
    </xf>
    <xf numFmtId="0" fontId="14" fillId="0" borderId="2" xfId="0" applyFont="1" applyBorder="1" applyAlignment="1">
      <alignment horizontal="right" vertical="center"/>
    </xf>
    <xf numFmtId="0" fontId="15" fillId="0" borderId="2" xfId="0" applyFont="1" applyBorder="1" applyAlignment="1">
      <alignment horizontal="center"/>
    </xf>
    <xf numFmtId="0" fontId="21" fillId="0" borderId="2" xfId="0" applyFont="1" applyBorder="1" applyAlignment="1">
      <alignment horizontal="center" vertical="center"/>
    </xf>
    <xf numFmtId="0" fontId="14" fillId="0" borderId="11"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4" fillId="0" borderId="2" xfId="0" applyFont="1" applyBorder="1" applyAlignment="1">
      <alignment horizontal="right" vertical="center" wrapText="1"/>
    </xf>
    <xf numFmtId="0" fontId="16" fillId="0" borderId="3"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22" fillId="0" borderId="2" xfId="0" applyFont="1" applyBorder="1" applyAlignment="1">
      <alignment vertical="center" wrapText="1"/>
    </xf>
    <xf numFmtId="0" fontId="22" fillId="0" borderId="2" xfId="0" applyFont="1" applyBorder="1" applyAlignment="1">
      <alignment wrapText="1"/>
    </xf>
    <xf numFmtId="0" fontId="32" fillId="0" borderId="2" xfId="0" applyFont="1" applyBorder="1" applyAlignment="1">
      <alignment horizontal="center" vertical="center" wrapText="1"/>
    </xf>
    <xf numFmtId="0" fontId="19" fillId="0" borderId="2" xfId="0" applyFont="1" applyBorder="1" applyAlignment="1">
      <alignment wrapText="1"/>
    </xf>
  </cellXfs>
  <cellStyles count="2">
    <cellStyle name="Millares" xfId="1" builtinId="3"/>
    <cellStyle name="Normal"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Q132"/>
  <sheetViews>
    <sheetView tabSelected="1" topLeftCell="A35" workbookViewId="0">
      <selection activeCell="A41" sqref="A41:XFD41"/>
    </sheetView>
  </sheetViews>
  <sheetFormatPr baseColWidth="10" defaultRowHeight="15"/>
  <cols>
    <col min="1" max="6" width="4.28515625" style="68" customWidth="1"/>
    <col min="7" max="7" width="70.140625" style="68" customWidth="1"/>
    <col min="8" max="10" width="12.140625" style="68" hidden="1" customWidth="1"/>
    <col min="11" max="11" width="15.85546875" style="68" customWidth="1"/>
    <col min="12" max="12" width="11.42578125" customWidth="1"/>
    <col min="13" max="16" width="5.42578125" customWidth="1"/>
  </cols>
  <sheetData>
    <row r="1" spans="1:17" s="45" customFormat="1" ht="3.75" customHeight="1">
      <c r="A1" s="243"/>
      <c r="B1" s="243"/>
      <c r="C1" s="243"/>
      <c r="D1" s="244"/>
      <c r="E1" s="245"/>
      <c r="F1" s="246"/>
      <c r="G1" s="247"/>
      <c r="H1" s="247"/>
      <c r="I1" s="247"/>
      <c r="J1" s="247"/>
      <c r="K1" s="246"/>
    </row>
    <row r="2" spans="1:17" s="45" customFormat="1" ht="18">
      <c r="A2" s="367" t="s">
        <v>457</v>
      </c>
      <c r="B2" s="367"/>
      <c r="C2" s="367"/>
      <c r="D2" s="367"/>
      <c r="E2" s="367"/>
      <c r="F2" s="367"/>
      <c r="G2" s="367"/>
      <c r="H2" s="367"/>
      <c r="I2" s="367"/>
      <c r="J2" s="367"/>
      <c r="K2" s="367"/>
    </row>
    <row r="3" spans="1:17" s="45" customFormat="1" ht="15.75">
      <c r="A3" s="368" t="s">
        <v>246</v>
      </c>
      <c r="B3" s="368"/>
      <c r="C3" s="368"/>
      <c r="D3" s="368"/>
      <c r="E3" s="368"/>
      <c r="F3" s="368"/>
      <c r="G3" s="368"/>
      <c r="H3" s="368"/>
      <c r="I3" s="368"/>
      <c r="J3" s="368"/>
      <c r="K3" s="368"/>
    </row>
    <row r="4" spans="1:17" s="45" customFormat="1" ht="15.75">
      <c r="A4" s="243"/>
      <c r="B4" s="243"/>
      <c r="C4" s="243"/>
      <c r="D4" s="244"/>
      <c r="E4" s="245"/>
      <c r="F4" s="246"/>
      <c r="G4" s="247"/>
      <c r="H4" s="247"/>
      <c r="I4" s="247"/>
      <c r="J4" s="246"/>
      <c r="K4" s="248" t="s">
        <v>247</v>
      </c>
    </row>
    <row r="5" spans="1:17" s="45" customFormat="1" ht="11.25">
      <c r="A5" s="243"/>
      <c r="B5" s="243"/>
      <c r="C5" s="243"/>
      <c r="D5" s="244"/>
      <c r="E5" s="245"/>
      <c r="F5" s="246"/>
      <c r="G5" s="247"/>
      <c r="H5" s="247"/>
      <c r="I5" s="247"/>
      <c r="J5" s="247"/>
      <c r="K5" s="246"/>
    </row>
    <row r="6" spans="1:17" s="45" customFormat="1" ht="14.25" customHeight="1">
      <c r="A6" s="366" t="s">
        <v>248</v>
      </c>
      <c r="B6" s="366"/>
      <c r="C6" s="249">
        <v>18</v>
      </c>
      <c r="D6" s="249">
        <v>2</v>
      </c>
      <c r="E6" s="250" t="s">
        <v>249</v>
      </c>
      <c r="F6" s="246"/>
      <c r="G6" s="365" t="s">
        <v>439</v>
      </c>
      <c r="H6" s="365"/>
      <c r="I6" s="365"/>
      <c r="J6" s="365"/>
      <c r="K6" s="365"/>
    </row>
    <row r="7" spans="1:17" s="45" customFormat="1" ht="11.25">
      <c r="A7" s="251" t="s">
        <v>198</v>
      </c>
      <c r="B7" s="243"/>
      <c r="C7" s="243"/>
      <c r="D7" s="244"/>
      <c r="E7" s="244"/>
      <c r="F7" s="244"/>
      <c r="G7" s="246"/>
      <c r="H7" s="246"/>
      <c r="I7" s="246"/>
      <c r="J7" s="246"/>
      <c r="K7" s="247"/>
      <c r="L7" s="46"/>
      <c r="M7" s="47"/>
      <c r="N7" s="46"/>
      <c r="O7" s="46"/>
      <c r="P7" s="46"/>
      <c r="Q7" s="46"/>
    </row>
    <row r="8" spans="1:17" s="45" customFormat="1" ht="13.5" customHeight="1">
      <c r="A8" s="369" t="s">
        <v>458</v>
      </c>
      <c r="B8" s="369"/>
      <c r="C8" s="369"/>
      <c r="D8" s="369"/>
      <c r="E8" s="369"/>
      <c r="F8" s="369"/>
      <c r="G8" s="369"/>
      <c r="H8" s="369"/>
      <c r="I8" s="369"/>
      <c r="J8" s="369"/>
      <c r="K8" s="369"/>
      <c r="L8" s="46"/>
      <c r="M8" s="47"/>
      <c r="N8" s="46"/>
      <c r="O8" s="46"/>
      <c r="P8" s="46"/>
      <c r="Q8" s="46"/>
    </row>
    <row r="9" spans="1:17" s="60" customFormat="1" ht="31.5" customHeight="1">
      <c r="A9" s="252" t="s">
        <v>250</v>
      </c>
      <c r="B9" s="253" t="s">
        <v>251</v>
      </c>
      <c r="C9" s="252" t="s">
        <v>252</v>
      </c>
      <c r="D9" s="254" t="s">
        <v>253</v>
      </c>
      <c r="E9" s="255" t="s">
        <v>194</v>
      </c>
      <c r="F9" s="255" t="s">
        <v>195</v>
      </c>
      <c r="G9" s="256" t="s">
        <v>196</v>
      </c>
      <c r="H9" s="257" t="s">
        <v>264</v>
      </c>
      <c r="I9" s="257" t="s">
        <v>265</v>
      </c>
      <c r="J9" s="257" t="s">
        <v>266</v>
      </c>
      <c r="K9" s="257" t="s">
        <v>267</v>
      </c>
    </row>
    <row r="10" spans="1:17" s="1" customFormat="1" ht="12.75" customHeight="1">
      <c r="A10" s="258"/>
      <c r="B10" s="258"/>
      <c r="C10" s="258"/>
      <c r="D10" s="259"/>
      <c r="E10" s="259"/>
      <c r="F10" s="259"/>
      <c r="G10" s="260" t="s">
        <v>105</v>
      </c>
      <c r="H10" s="261" t="e">
        <f>+H12+H93+H108</f>
        <v>#REF!</v>
      </c>
      <c r="I10" s="261" t="e">
        <f>+I12+I93+I108</f>
        <v>#REF!</v>
      </c>
      <c r="J10" s="261" t="e">
        <f>+J12+J93+J108</f>
        <v>#REF!</v>
      </c>
      <c r="K10" s="261" t="e">
        <f>+K12+K93+K108</f>
        <v>#REF!</v>
      </c>
      <c r="L10" s="61"/>
    </row>
    <row r="11" spans="1:17" s="1" customFormat="1" ht="12.75" customHeight="1">
      <c r="A11" s="191"/>
      <c r="B11" s="191"/>
      <c r="C11" s="191"/>
      <c r="D11" s="192"/>
      <c r="E11" s="192"/>
      <c r="F11" s="192"/>
      <c r="G11" s="262"/>
      <c r="H11" s="263"/>
      <c r="I11" s="263"/>
      <c r="J11" s="263"/>
      <c r="K11" s="263"/>
    </row>
    <row r="12" spans="1:17" s="1" customFormat="1" ht="12.75" customHeight="1">
      <c r="A12" s="258">
        <v>100</v>
      </c>
      <c r="B12" s="258"/>
      <c r="C12" s="258"/>
      <c r="D12" s="259"/>
      <c r="E12" s="259"/>
      <c r="F12" s="259"/>
      <c r="G12" s="260" t="s">
        <v>106</v>
      </c>
      <c r="H12" s="261" t="e">
        <f>+H14+H40+H55+H67+H76+H85+H89</f>
        <v>#REF!</v>
      </c>
      <c r="I12" s="261" t="e">
        <f>+I14+I40+I55+I67+I76+I85+I89</f>
        <v>#REF!</v>
      </c>
      <c r="J12" s="261" t="e">
        <f>+J14+J40+J55+J67+J76+J85+J89</f>
        <v>#REF!</v>
      </c>
      <c r="K12" s="261" t="e">
        <f>+K14+K40+K55+K67+K76+K85+K89</f>
        <v>#REF!</v>
      </c>
    </row>
    <row r="13" spans="1:17" s="1" customFormat="1" ht="12.75" customHeight="1">
      <c r="A13" s="191"/>
      <c r="B13" s="191"/>
      <c r="C13" s="191"/>
      <c r="D13" s="192"/>
      <c r="E13" s="192"/>
      <c r="F13" s="192"/>
      <c r="G13" s="262"/>
      <c r="H13" s="263"/>
      <c r="I13" s="263"/>
      <c r="J13" s="263"/>
      <c r="K13" s="263"/>
    </row>
    <row r="14" spans="1:17" s="1" customFormat="1" ht="12.75" customHeight="1">
      <c r="A14" s="258"/>
      <c r="B14" s="258">
        <v>110</v>
      </c>
      <c r="C14" s="258"/>
      <c r="D14" s="259"/>
      <c r="E14" s="259"/>
      <c r="F14" s="259"/>
      <c r="G14" s="260" t="s">
        <v>107</v>
      </c>
      <c r="H14" s="261">
        <f>+H15+H23+H33</f>
        <v>590662956</v>
      </c>
      <c r="I14" s="261">
        <f>+I15+I23+I33</f>
        <v>0</v>
      </c>
      <c r="J14" s="261">
        <f>+J15+J23+J33</f>
        <v>0</v>
      </c>
      <c r="K14" s="261">
        <f>+K15+K23+K33</f>
        <v>1086542433</v>
      </c>
    </row>
    <row r="15" spans="1:17" s="1" customFormat="1" ht="12.75" customHeight="1">
      <c r="A15" s="258"/>
      <c r="B15" s="258"/>
      <c r="C15" s="258">
        <v>112</v>
      </c>
      <c r="D15" s="259"/>
      <c r="E15" s="259"/>
      <c r="F15" s="259"/>
      <c r="G15" s="260" t="s">
        <v>108</v>
      </c>
      <c r="H15" s="261">
        <f>SUM(H16:H21)</f>
        <v>460122176</v>
      </c>
      <c r="I15" s="261">
        <f>SUM(I16:I21)</f>
        <v>0</v>
      </c>
      <c r="J15" s="261">
        <f>SUM(J16:J21)</f>
        <v>0</v>
      </c>
      <c r="K15" s="261">
        <f>SUM(K16:K21)</f>
        <v>660000000</v>
      </c>
    </row>
    <row r="16" spans="1:17" s="1" customFormat="1" ht="12.75" customHeight="1">
      <c r="A16" s="264"/>
      <c r="B16" s="264"/>
      <c r="C16" s="193">
        <v>112</v>
      </c>
      <c r="D16" s="194" t="s">
        <v>3</v>
      </c>
      <c r="E16" s="265">
        <v>30</v>
      </c>
      <c r="F16" s="194" t="s">
        <v>3</v>
      </c>
      <c r="G16" s="264" t="s">
        <v>109</v>
      </c>
      <c r="H16" s="266">
        <v>394990566</v>
      </c>
      <c r="I16" s="266">
        <v>0</v>
      </c>
      <c r="J16" s="266">
        <v>0</v>
      </c>
      <c r="K16" s="266">
        <v>450000000</v>
      </c>
    </row>
    <row r="17" spans="1:17" s="1" customFormat="1" ht="12.75" customHeight="1">
      <c r="A17" s="193"/>
      <c r="B17" s="193"/>
      <c r="C17" s="193">
        <v>112</v>
      </c>
      <c r="D17" s="194" t="s">
        <v>110</v>
      </c>
      <c r="E17" s="265">
        <v>30</v>
      </c>
      <c r="F17" s="194" t="s">
        <v>3</v>
      </c>
      <c r="G17" s="264" t="s">
        <v>111</v>
      </c>
      <c r="H17" s="266">
        <v>3250000</v>
      </c>
      <c r="I17" s="266">
        <v>0</v>
      </c>
      <c r="J17" s="266">
        <v>0</v>
      </c>
      <c r="K17" s="266">
        <v>15000000</v>
      </c>
    </row>
    <row r="18" spans="1:17" s="1" customFormat="1" ht="12.75" customHeight="1">
      <c r="A18" s="193"/>
      <c r="B18" s="193"/>
      <c r="C18" s="193">
        <v>112</v>
      </c>
      <c r="D18" s="194" t="s">
        <v>268</v>
      </c>
      <c r="E18" s="265">
        <v>30</v>
      </c>
      <c r="F18" s="194" t="s">
        <v>3</v>
      </c>
      <c r="G18" s="264" t="s">
        <v>113</v>
      </c>
      <c r="H18" s="266">
        <v>25445000</v>
      </c>
      <c r="I18" s="266">
        <v>0</v>
      </c>
      <c r="J18" s="266">
        <v>0</v>
      </c>
      <c r="K18" s="266">
        <v>90000000</v>
      </c>
    </row>
    <row r="19" spans="1:17" s="1" customFormat="1" ht="12.75" customHeight="1">
      <c r="A19" s="193"/>
      <c r="B19" s="193"/>
      <c r="C19" s="193">
        <v>112</v>
      </c>
      <c r="D19" s="194" t="s">
        <v>112</v>
      </c>
      <c r="E19" s="265">
        <v>30</v>
      </c>
      <c r="F19" s="194" t="s">
        <v>3</v>
      </c>
      <c r="G19" s="264" t="s">
        <v>271</v>
      </c>
      <c r="H19" s="266">
        <v>10325000</v>
      </c>
      <c r="I19" s="266">
        <v>0</v>
      </c>
      <c r="J19" s="266">
        <v>0</v>
      </c>
      <c r="K19" s="266">
        <v>55000000</v>
      </c>
    </row>
    <row r="20" spans="1:17" s="1" customFormat="1" ht="12.75" customHeight="1">
      <c r="A20" s="193"/>
      <c r="B20" s="193"/>
      <c r="C20" s="193">
        <v>112</v>
      </c>
      <c r="D20" s="194" t="s">
        <v>114</v>
      </c>
      <c r="E20" s="265">
        <v>30</v>
      </c>
      <c r="F20" s="194" t="s">
        <v>3</v>
      </c>
      <c r="G20" s="264" t="s">
        <v>115</v>
      </c>
      <c r="H20" s="266">
        <v>4300000</v>
      </c>
      <c r="I20" s="266">
        <v>0</v>
      </c>
      <c r="J20" s="266">
        <v>0</v>
      </c>
      <c r="K20" s="266">
        <v>35000000</v>
      </c>
    </row>
    <row r="21" spans="1:17" s="1" customFormat="1" ht="12.75" customHeight="1">
      <c r="A21" s="193"/>
      <c r="B21" s="193"/>
      <c r="C21" s="193">
        <v>112</v>
      </c>
      <c r="D21" s="194" t="s">
        <v>16</v>
      </c>
      <c r="E21" s="265">
        <v>30</v>
      </c>
      <c r="F21" s="194" t="s">
        <v>3</v>
      </c>
      <c r="G21" s="264" t="s">
        <v>117</v>
      </c>
      <c r="H21" s="266">
        <v>21811610</v>
      </c>
      <c r="I21" s="266">
        <v>0</v>
      </c>
      <c r="J21" s="266">
        <v>0</v>
      </c>
      <c r="K21" s="266">
        <v>15000000</v>
      </c>
    </row>
    <row r="22" spans="1:17" s="1" customFormat="1" ht="12.75" customHeight="1">
      <c r="A22" s="193"/>
      <c r="B22" s="193"/>
      <c r="C22" s="193"/>
      <c r="D22" s="194"/>
      <c r="E22" s="265"/>
      <c r="F22" s="194"/>
      <c r="G22" s="264"/>
      <c r="H22" s="266"/>
      <c r="I22" s="266"/>
      <c r="J22" s="266"/>
      <c r="K22" s="266"/>
    </row>
    <row r="23" spans="1:17" s="1" customFormat="1" ht="12.75" customHeight="1">
      <c r="A23" s="258"/>
      <c r="B23" s="258"/>
      <c r="C23" s="258">
        <v>113</v>
      </c>
      <c r="D23" s="259"/>
      <c r="E23" s="259"/>
      <c r="F23" s="259"/>
      <c r="G23" s="260" t="s">
        <v>118</v>
      </c>
      <c r="H23" s="261">
        <f>SUM(H24:H31)</f>
        <v>124132080</v>
      </c>
      <c r="I23" s="261">
        <f>SUM(I24:I31)</f>
        <v>0</v>
      </c>
      <c r="J23" s="261">
        <f>SUM(J24:J31)</f>
        <v>0</v>
      </c>
      <c r="K23" s="261">
        <f>SUM(K24:K31)</f>
        <v>415000000</v>
      </c>
    </row>
    <row r="24" spans="1:17" s="1" customFormat="1" ht="12.75" customHeight="1">
      <c r="A24" s="193"/>
      <c r="B24" s="193"/>
      <c r="C24" s="193">
        <v>113</v>
      </c>
      <c r="D24" s="194" t="s">
        <v>114</v>
      </c>
      <c r="E24" s="265">
        <v>30</v>
      </c>
      <c r="F24" s="194" t="s">
        <v>3</v>
      </c>
      <c r="G24" s="264" t="s">
        <v>273</v>
      </c>
      <c r="H24" s="266">
        <v>0</v>
      </c>
      <c r="I24" s="266">
        <v>0</v>
      </c>
      <c r="J24" s="266">
        <v>0</v>
      </c>
      <c r="K24" s="266">
        <v>10000000</v>
      </c>
      <c r="M24" s="48"/>
      <c r="N24" s="49"/>
      <c r="O24" s="50"/>
      <c r="P24" s="49"/>
      <c r="Q24" s="51"/>
    </row>
    <row r="25" spans="1:17" s="1" customFormat="1" ht="12.75" customHeight="1">
      <c r="A25" s="193"/>
      <c r="B25" s="193"/>
      <c r="C25" s="193">
        <v>113</v>
      </c>
      <c r="D25" s="194" t="s">
        <v>121</v>
      </c>
      <c r="E25" s="265">
        <v>30</v>
      </c>
      <c r="F25" s="194" t="s">
        <v>3</v>
      </c>
      <c r="G25" s="264" t="s">
        <v>274</v>
      </c>
      <c r="H25" s="266">
        <v>102472580</v>
      </c>
      <c r="I25" s="266">
        <v>0</v>
      </c>
      <c r="J25" s="266">
        <v>0</v>
      </c>
      <c r="K25" s="266">
        <v>350000000</v>
      </c>
      <c r="M25" s="48"/>
      <c r="N25" s="49"/>
      <c r="O25" s="50"/>
      <c r="P25" s="49"/>
      <c r="Q25" s="51"/>
    </row>
    <row r="26" spans="1:17" s="1" customFormat="1" ht="12.75" customHeight="1">
      <c r="A26" s="193"/>
      <c r="B26" s="193"/>
      <c r="C26" s="193">
        <v>113</v>
      </c>
      <c r="D26" s="194" t="s">
        <v>145</v>
      </c>
      <c r="E26" s="265">
        <v>30</v>
      </c>
      <c r="F26" s="194" t="s">
        <v>3</v>
      </c>
      <c r="G26" s="264" t="s">
        <v>275</v>
      </c>
      <c r="H26" s="266">
        <v>229000</v>
      </c>
      <c r="I26" s="266">
        <v>0</v>
      </c>
      <c r="J26" s="266">
        <v>0</v>
      </c>
      <c r="K26" s="266">
        <v>5000000</v>
      </c>
      <c r="M26" s="48"/>
      <c r="N26" s="49"/>
      <c r="O26" s="50"/>
      <c r="P26" s="49"/>
      <c r="Q26" s="51"/>
    </row>
    <row r="27" spans="1:17" s="1" customFormat="1" ht="12.75" customHeight="1">
      <c r="A27" s="193"/>
      <c r="B27" s="193"/>
      <c r="C27" s="193">
        <v>113</v>
      </c>
      <c r="D27" s="194" t="s">
        <v>200</v>
      </c>
      <c r="E27" s="265">
        <v>30</v>
      </c>
      <c r="F27" s="194" t="s">
        <v>3</v>
      </c>
      <c r="G27" s="264" t="s">
        <v>276</v>
      </c>
      <c r="H27" s="266">
        <v>4300000</v>
      </c>
      <c r="I27" s="266">
        <v>0</v>
      </c>
      <c r="J27" s="266">
        <v>0</v>
      </c>
      <c r="K27" s="266">
        <v>7000000</v>
      </c>
      <c r="M27" s="48"/>
      <c r="N27" s="49"/>
      <c r="O27" s="50"/>
      <c r="P27" s="49"/>
      <c r="Q27" s="51"/>
    </row>
    <row r="28" spans="1:17" s="1" customFormat="1" ht="12.75" customHeight="1">
      <c r="A28" s="193"/>
      <c r="B28" s="193"/>
      <c r="C28" s="193">
        <v>113</v>
      </c>
      <c r="D28" s="194" t="s">
        <v>122</v>
      </c>
      <c r="E28" s="265">
        <v>30</v>
      </c>
      <c r="F28" s="194" t="s">
        <v>3</v>
      </c>
      <c r="G28" s="264" t="s">
        <v>277</v>
      </c>
      <c r="H28" s="266">
        <v>1721500</v>
      </c>
      <c r="I28" s="266">
        <v>0</v>
      </c>
      <c r="J28" s="266">
        <v>0</v>
      </c>
      <c r="K28" s="266">
        <v>5000000</v>
      </c>
      <c r="M28" s="48"/>
      <c r="N28" s="49"/>
      <c r="O28" s="50"/>
      <c r="P28" s="49"/>
      <c r="Q28" s="51"/>
    </row>
    <row r="29" spans="1:17" s="1" customFormat="1" ht="12.75" customHeight="1">
      <c r="A29" s="193"/>
      <c r="B29" s="193"/>
      <c r="C29" s="267">
        <v>113</v>
      </c>
      <c r="D29" s="268" t="s">
        <v>124</v>
      </c>
      <c r="E29" s="269">
        <v>30</v>
      </c>
      <c r="F29" s="268" t="s">
        <v>3</v>
      </c>
      <c r="G29" s="270" t="s">
        <v>123</v>
      </c>
      <c r="H29" s="266">
        <v>2358000</v>
      </c>
      <c r="I29" s="266">
        <v>0</v>
      </c>
      <c r="J29" s="266">
        <v>0</v>
      </c>
      <c r="K29" s="266">
        <v>5000000</v>
      </c>
      <c r="M29" s="48"/>
      <c r="N29" s="49"/>
      <c r="O29" s="50"/>
      <c r="P29" s="49"/>
      <c r="Q29" s="51"/>
    </row>
    <row r="30" spans="1:17" s="1" customFormat="1" ht="12.75" customHeight="1">
      <c r="A30" s="193"/>
      <c r="B30" s="193"/>
      <c r="C30" s="267">
        <v>113</v>
      </c>
      <c r="D30" s="268" t="s">
        <v>272</v>
      </c>
      <c r="E30" s="269">
        <v>30</v>
      </c>
      <c r="F30" s="268" t="s">
        <v>3</v>
      </c>
      <c r="G30" s="270" t="s">
        <v>125</v>
      </c>
      <c r="H30" s="266">
        <v>476000</v>
      </c>
      <c r="I30" s="266">
        <v>0</v>
      </c>
      <c r="J30" s="266">
        <v>0</v>
      </c>
      <c r="K30" s="266">
        <v>3000000</v>
      </c>
      <c r="M30" s="48"/>
      <c r="N30" s="49"/>
      <c r="O30" s="50"/>
      <c r="P30" s="49"/>
      <c r="Q30" s="51"/>
    </row>
    <row r="31" spans="1:17" s="1" customFormat="1" ht="12.75" customHeight="1">
      <c r="A31" s="193"/>
      <c r="B31" s="193"/>
      <c r="C31" s="193">
        <v>113</v>
      </c>
      <c r="D31" s="194" t="s">
        <v>201</v>
      </c>
      <c r="E31" s="265">
        <v>30</v>
      </c>
      <c r="F31" s="194" t="s">
        <v>3</v>
      </c>
      <c r="G31" s="264" t="s">
        <v>199</v>
      </c>
      <c r="H31" s="266">
        <v>12575000</v>
      </c>
      <c r="I31" s="266">
        <v>0</v>
      </c>
      <c r="J31" s="266">
        <v>0</v>
      </c>
      <c r="K31" s="266">
        <v>30000000</v>
      </c>
      <c r="M31" s="48"/>
      <c r="N31" s="49"/>
      <c r="O31" s="50"/>
      <c r="P31" s="49"/>
      <c r="Q31" s="51"/>
    </row>
    <row r="32" spans="1:17" s="1" customFormat="1" ht="12.75" customHeight="1">
      <c r="A32" s="193"/>
      <c r="B32" s="193"/>
      <c r="C32" s="193"/>
      <c r="D32" s="194"/>
      <c r="E32" s="265"/>
      <c r="F32" s="194"/>
      <c r="G32" s="264"/>
      <c r="H32" s="266"/>
      <c r="I32" s="266"/>
      <c r="J32" s="266"/>
      <c r="K32" s="266"/>
      <c r="M32" s="48"/>
      <c r="N32" s="49"/>
      <c r="O32" s="50"/>
      <c r="P32" s="49"/>
      <c r="Q32" s="51"/>
    </row>
    <row r="33" spans="1:17" s="1" customFormat="1" ht="12.75" customHeight="1">
      <c r="A33" s="258"/>
      <c r="B33" s="258"/>
      <c r="C33" s="258">
        <v>119</v>
      </c>
      <c r="D33" s="259"/>
      <c r="E33" s="259"/>
      <c r="F33" s="259"/>
      <c r="G33" s="260" t="s">
        <v>126</v>
      </c>
      <c r="H33" s="261">
        <f>SUM(H34:H38)</f>
        <v>6408700</v>
      </c>
      <c r="I33" s="261">
        <f>SUM(I34:I38)</f>
        <v>0</v>
      </c>
      <c r="J33" s="261">
        <f>SUM(J34:J38)</f>
        <v>0</v>
      </c>
      <c r="K33" s="261">
        <f>SUM(K34:K38)</f>
        <v>11542433</v>
      </c>
      <c r="M33" s="48"/>
      <c r="N33" s="49"/>
      <c r="O33" s="50"/>
      <c r="P33" s="49"/>
      <c r="Q33" s="51"/>
    </row>
    <row r="34" spans="1:17" s="1" customFormat="1" ht="12.75" customHeight="1">
      <c r="A34" s="193"/>
      <c r="B34" s="193"/>
      <c r="C34" s="193">
        <v>119</v>
      </c>
      <c r="D34" s="194" t="s">
        <v>110</v>
      </c>
      <c r="E34" s="265">
        <v>30</v>
      </c>
      <c r="F34" s="268" t="s">
        <v>3</v>
      </c>
      <c r="G34" s="271" t="s">
        <v>143</v>
      </c>
      <c r="H34" s="266">
        <v>3395000</v>
      </c>
      <c r="I34" s="266">
        <v>0</v>
      </c>
      <c r="J34" s="266">
        <v>0</v>
      </c>
      <c r="K34" s="266">
        <v>10000000</v>
      </c>
    </row>
    <row r="35" spans="1:17" s="1" customFormat="1" ht="12.75" customHeight="1">
      <c r="A35" s="193"/>
      <c r="B35" s="193"/>
      <c r="C35" s="193">
        <v>119</v>
      </c>
      <c r="D35" s="194" t="s">
        <v>268</v>
      </c>
      <c r="E35" s="265">
        <v>30</v>
      </c>
      <c r="F35" s="268" t="s">
        <v>3</v>
      </c>
      <c r="G35" s="271" t="s">
        <v>279</v>
      </c>
      <c r="H35" s="266">
        <v>0</v>
      </c>
      <c r="I35" s="266">
        <v>0</v>
      </c>
      <c r="J35" s="266">
        <v>0</v>
      </c>
      <c r="K35" s="266">
        <v>1542433</v>
      </c>
    </row>
    <row r="36" spans="1:17" s="1" customFormat="1" ht="12.75" customHeight="1">
      <c r="A36" s="193"/>
      <c r="B36" s="193"/>
      <c r="C36" s="193">
        <v>119</v>
      </c>
      <c r="D36" s="194" t="s">
        <v>112</v>
      </c>
      <c r="E36" s="265">
        <v>30</v>
      </c>
      <c r="F36" s="268" t="s">
        <v>3</v>
      </c>
      <c r="G36" s="271" t="s">
        <v>280</v>
      </c>
      <c r="H36" s="266">
        <v>3013700</v>
      </c>
      <c r="I36" s="266">
        <v>0</v>
      </c>
      <c r="J36" s="266">
        <v>0</v>
      </c>
      <c r="K36" s="266">
        <v>0</v>
      </c>
    </row>
    <row r="37" spans="1:17" s="1" customFormat="1" ht="12.75" customHeight="1">
      <c r="A37" s="193"/>
      <c r="B37" s="193"/>
      <c r="C37" s="193">
        <v>119</v>
      </c>
      <c r="D37" s="194" t="s">
        <v>16</v>
      </c>
      <c r="E37" s="265">
        <v>30</v>
      </c>
      <c r="F37" s="268" t="s">
        <v>3</v>
      </c>
      <c r="G37" s="271" t="s">
        <v>281</v>
      </c>
      <c r="H37" s="266">
        <v>0</v>
      </c>
      <c r="I37" s="266">
        <v>0</v>
      </c>
      <c r="J37" s="266">
        <v>0</v>
      </c>
      <c r="K37" s="266">
        <v>0</v>
      </c>
    </row>
    <row r="38" spans="1:17" s="1" customFormat="1" ht="12.75" customHeight="1">
      <c r="A38" s="193"/>
      <c r="B38" s="193"/>
      <c r="C38" s="193">
        <v>119</v>
      </c>
      <c r="D38" s="194" t="s">
        <v>116</v>
      </c>
      <c r="E38" s="265">
        <v>30</v>
      </c>
      <c r="F38" s="268" t="s">
        <v>3</v>
      </c>
      <c r="G38" s="271" t="s">
        <v>282</v>
      </c>
      <c r="H38" s="266">
        <v>0</v>
      </c>
      <c r="I38" s="266">
        <v>0</v>
      </c>
      <c r="J38" s="266">
        <v>0</v>
      </c>
      <c r="K38" s="266">
        <v>0</v>
      </c>
    </row>
    <row r="39" spans="1:17" s="1" customFormat="1" ht="12.75" customHeight="1">
      <c r="A39" s="193"/>
      <c r="B39" s="193"/>
      <c r="C39" s="193"/>
      <c r="D39" s="194"/>
      <c r="E39" s="194"/>
      <c r="F39" s="194"/>
      <c r="G39" s="264"/>
      <c r="H39" s="190"/>
      <c r="I39" s="190"/>
      <c r="J39" s="190"/>
      <c r="K39" s="190"/>
    </row>
    <row r="40" spans="1:17" s="1" customFormat="1" ht="12.75" customHeight="1">
      <c r="A40" s="258"/>
      <c r="B40" s="258">
        <v>130</v>
      </c>
      <c r="C40" s="258"/>
      <c r="D40" s="259"/>
      <c r="E40" s="259"/>
      <c r="F40" s="259"/>
      <c r="G40" s="260" t="s">
        <v>127</v>
      </c>
      <c r="H40" s="261" t="e">
        <f>#REF!+H41+H52</f>
        <v>#REF!</v>
      </c>
      <c r="I40" s="261" t="e">
        <f>#REF!+I41+I52</f>
        <v>#REF!</v>
      </c>
      <c r="J40" s="261" t="e">
        <f>#REF!+J41+J52</f>
        <v>#REF!</v>
      </c>
      <c r="K40" s="261" t="e">
        <f>#REF!+K41+K52</f>
        <v>#REF!</v>
      </c>
    </row>
    <row r="41" spans="1:17" s="1" customFormat="1" ht="12.75" customHeight="1">
      <c r="A41" s="258"/>
      <c r="B41" s="258"/>
      <c r="C41" s="258">
        <v>132</v>
      </c>
      <c r="D41" s="259"/>
      <c r="E41" s="259"/>
      <c r="F41" s="259"/>
      <c r="G41" s="260" t="s">
        <v>128</v>
      </c>
      <c r="H41" s="261">
        <f>SUM(H42:H50)</f>
        <v>6736000</v>
      </c>
      <c r="I41" s="261">
        <f>SUM(I42:I50)</f>
        <v>0</v>
      </c>
      <c r="J41" s="261">
        <f>SUM(J42:J50)</f>
        <v>0</v>
      </c>
      <c r="K41" s="261">
        <f>SUM(K42:K50)</f>
        <v>54000000</v>
      </c>
    </row>
    <row r="42" spans="1:17" s="1" customFormat="1" ht="12.75" customHeight="1">
      <c r="A42" s="193"/>
      <c r="B42" s="193"/>
      <c r="C42" s="267">
        <v>132</v>
      </c>
      <c r="D42" s="268" t="s">
        <v>129</v>
      </c>
      <c r="E42" s="269">
        <v>30</v>
      </c>
      <c r="F42" s="268" t="s">
        <v>3</v>
      </c>
      <c r="G42" s="270" t="s">
        <v>130</v>
      </c>
      <c r="H42" s="266">
        <v>1632000</v>
      </c>
      <c r="I42" s="266">
        <v>0</v>
      </c>
      <c r="J42" s="266">
        <v>0</v>
      </c>
      <c r="K42" s="266">
        <v>10000000</v>
      </c>
    </row>
    <row r="43" spans="1:17" s="1" customFormat="1" ht="12.75" customHeight="1">
      <c r="A43" s="193"/>
      <c r="B43" s="193"/>
      <c r="C43" s="267">
        <v>132</v>
      </c>
      <c r="D43" s="268" t="s">
        <v>131</v>
      </c>
      <c r="E43" s="269">
        <v>30</v>
      </c>
      <c r="F43" s="268" t="s">
        <v>3</v>
      </c>
      <c r="G43" s="270" t="s">
        <v>132</v>
      </c>
      <c r="H43" s="266">
        <v>1676000</v>
      </c>
      <c r="I43" s="266">
        <v>0</v>
      </c>
      <c r="J43" s="266">
        <v>0</v>
      </c>
      <c r="K43" s="266">
        <v>1500000</v>
      </c>
    </row>
    <row r="44" spans="1:17" s="1" customFormat="1" ht="12.75" customHeight="1">
      <c r="A44" s="193"/>
      <c r="B44" s="193"/>
      <c r="C44" s="267">
        <v>132</v>
      </c>
      <c r="D44" s="268" t="s">
        <v>133</v>
      </c>
      <c r="E44" s="269">
        <v>30</v>
      </c>
      <c r="F44" s="268" t="s">
        <v>3</v>
      </c>
      <c r="G44" s="270" t="s">
        <v>134</v>
      </c>
      <c r="H44" s="266">
        <v>350000</v>
      </c>
      <c r="I44" s="266">
        <v>0</v>
      </c>
      <c r="J44" s="266">
        <v>0</v>
      </c>
      <c r="K44" s="266">
        <v>5000000</v>
      </c>
    </row>
    <row r="45" spans="1:17" s="1" customFormat="1" ht="12.75" customHeight="1">
      <c r="A45" s="193"/>
      <c r="B45" s="193"/>
      <c r="C45" s="267">
        <v>132</v>
      </c>
      <c r="D45" s="268" t="s">
        <v>135</v>
      </c>
      <c r="E45" s="269">
        <v>30</v>
      </c>
      <c r="F45" s="268" t="s">
        <v>3</v>
      </c>
      <c r="G45" s="270" t="s">
        <v>138</v>
      </c>
      <c r="H45" s="266">
        <v>0</v>
      </c>
      <c r="I45" s="266">
        <v>0</v>
      </c>
      <c r="J45" s="266">
        <v>0</v>
      </c>
      <c r="K45" s="266">
        <v>5000000</v>
      </c>
    </row>
    <row r="46" spans="1:17" s="1" customFormat="1" ht="12.75" customHeight="1">
      <c r="A46" s="193"/>
      <c r="B46" s="193"/>
      <c r="C46" s="267">
        <v>132</v>
      </c>
      <c r="D46" s="268" t="s">
        <v>137</v>
      </c>
      <c r="E46" s="269">
        <v>30</v>
      </c>
      <c r="F46" s="268" t="s">
        <v>3</v>
      </c>
      <c r="G46" s="270" t="s">
        <v>285</v>
      </c>
      <c r="H46" s="266">
        <v>1358000</v>
      </c>
      <c r="I46" s="266">
        <v>0</v>
      </c>
      <c r="J46" s="266">
        <v>0</v>
      </c>
      <c r="K46" s="266">
        <v>8000000</v>
      </c>
    </row>
    <row r="47" spans="1:17" s="1" customFormat="1" ht="12.75" customHeight="1">
      <c r="A47" s="193"/>
      <c r="B47" s="193"/>
      <c r="C47" s="267">
        <v>132</v>
      </c>
      <c r="D47" s="268" t="s">
        <v>139</v>
      </c>
      <c r="E47" s="269">
        <v>30</v>
      </c>
      <c r="F47" s="268" t="s">
        <v>3</v>
      </c>
      <c r="G47" s="270" t="s">
        <v>286</v>
      </c>
      <c r="H47" s="266">
        <v>160000</v>
      </c>
      <c r="I47" s="266">
        <v>0</v>
      </c>
      <c r="J47" s="266">
        <v>0</v>
      </c>
      <c r="K47" s="266">
        <v>5500000</v>
      </c>
    </row>
    <row r="48" spans="1:17" s="1" customFormat="1" ht="12.75" customHeight="1">
      <c r="A48" s="193"/>
      <c r="B48" s="193"/>
      <c r="C48" s="193">
        <v>132</v>
      </c>
      <c r="D48" s="194" t="s">
        <v>283</v>
      </c>
      <c r="E48" s="269">
        <v>30</v>
      </c>
      <c r="F48" s="194" t="s">
        <v>3</v>
      </c>
      <c r="G48" s="264" t="s">
        <v>287</v>
      </c>
      <c r="H48" s="266">
        <v>675000</v>
      </c>
      <c r="I48" s="266">
        <v>0</v>
      </c>
      <c r="J48" s="266">
        <v>0</v>
      </c>
      <c r="K48" s="266">
        <v>3000000</v>
      </c>
      <c r="M48" s="48"/>
      <c r="N48" s="49"/>
      <c r="O48" s="50"/>
      <c r="P48" s="49"/>
      <c r="Q48" s="51"/>
    </row>
    <row r="49" spans="1:17" s="1" customFormat="1" ht="12.75" customHeight="1">
      <c r="A49" s="193"/>
      <c r="B49" s="193"/>
      <c r="C49" s="193">
        <v>132</v>
      </c>
      <c r="D49" s="194" t="s">
        <v>140</v>
      </c>
      <c r="E49" s="265">
        <v>30</v>
      </c>
      <c r="F49" s="194" t="s">
        <v>3</v>
      </c>
      <c r="G49" s="264" t="s">
        <v>141</v>
      </c>
      <c r="H49" s="266">
        <v>0</v>
      </c>
      <c r="I49" s="266">
        <v>0</v>
      </c>
      <c r="J49" s="266">
        <v>0</v>
      </c>
      <c r="K49" s="266">
        <v>6000000</v>
      </c>
      <c r="M49" s="48"/>
      <c r="N49" s="49"/>
      <c r="O49" s="50"/>
      <c r="P49" s="49"/>
      <c r="Q49" s="51"/>
    </row>
    <row r="50" spans="1:17" s="1" customFormat="1" ht="12.75" customHeight="1">
      <c r="A50" s="193"/>
      <c r="B50" s="193"/>
      <c r="C50" s="193">
        <v>132</v>
      </c>
      <c r="D50" s="194" t="s">
        <v>284</v>
      </c>
      <c r="E50" s="265">
        <v>30</v>
      </c>
      <c r="F50" s="194" t="s">
        <v>3</v>
      </c>
      <c r="G50" s="264" t="s">
        <v>136</v>
      </c>
      <c r="H50" s="266">
        <v>885000</v>
      </c>
      <c r="I50" s="266">
        <v>0</v>
      </c>
      <c r="J50" s="266">
        <v>0</v>
      </c>
      <c r="K50" s="266">
        <v>10000000</v>
      </c>
      <c r="M50" s="48"/>
      <c r="N50" s="49"/>
      <c r="O50" s="50"/>
      <c r="P50" s="49"/>
      <c r="Q50" s="51"/>
    </row>
    <row r="51" spans="1:17" s="1" customFormat="1" ht="12.75" customHeight="1">
      <c r="A51" s="193"/>
      <c r="B51" s="193"/>
      <c r="C51" s="267"/>
      <c r="D51" s="268"/>
      <c r="E51" s="269"/>
      <c r="F51" s="268"/>
      <c r="G51" s="270"/>
      <c r="H51" s="266"/>
      <c r="I51" s="266"/>
      <c r="J51" s="266"/>
      <c r="K51" s="266"/>
      <c r="M51" s="48"/>
      <c r="N51" s="49"/>
      <c r="O51" s="50"/>
      <c r="P51" s="49"/>
      <c r="Q51" s="51"/>
    </row>
    <row r="52" spans="1:17" s="1" customFormat="1" ht="12.75" customHeight="1">
      <c r="A52" s="258"/>
      <c r="B52" s="258"/>
      <c r="C52" s="258">
        <v>133</v>
      </c>
      <c r="D52" s="259"/>
      <c r="E52" s="259"/>
      <c r="F52" s="259"/>
      <c r="G52" s="260" t="s">
        <v>142</v>
      </c>
      <c r="H52" s="261">
        <f>SUM(H53:H53)</f>
        <v>1150000</v>
      </c>
      <c r="I52" s="261">
        <f>SUM(I53:I53)</f>
        <v>0</v>
      </c>
      <c r="J52" s="261">
        <f>SUM(J53:J53)</f>
        <v>0</v>
      </c>
      <c r="K52" s="261">
        <f>SUM(K53:K53+K54)</f>
        <v>6500000</v>
      </c>
      <c r="M52" s="48"/>
      <c r="N52" s="49"/>
      <c r="O52" s="50"/>
      <c r="P52" s="49"/>
      <c r="Q52" s="51"/>
    </row>
    <row r="53" spans="1:17" s="1" customFormat="1" ht="12.75" customHeight="1">
      <c r="A53" s="193"/>
      <c r="B53" s="193"/>
      <c r="C53" s="193">
        <v>133</v>
      </c>
      <c r="D53" s="194" t="s">
        <v>233</v>
      </c>
      <c r="E53" s="265">
        <v>30</v>
      </c>
      <c r="F53" s="194" t="s">
        <v>3</v>
      </c>
      <c r="G53" s="264" t="s">
        <v>278</v>
      </c>
      <c r="H53" s="266">
        <v>1150000</v>
      </c>
      <c r="I53" s="266">
        <v>0</v>
      </c>
      <c r="J53" s="266">
        <v>0</v>
      </c>
      <c r="K53" s="266">
        <v>5000000</v>
      </c>
    </row>
    <row r="54" spans="1:17" s="1" customFormat="1" ht="12.75" customHeight="1">
      <c r="A54" s="193"/>
      <c r="B54" s="193"/>
      <c r="C54" s="193"/>
      <c r="D54" s="194"/>
      <c r="E54" s="194"/>
      <c r="F54" s="194"/>
      <c r="G54" s="264"/>
      <c r="H54" s="272"/>
      <c r="I54" s="272"/>
      <c r="J54" s="272"/>
      <c r="K54" s="272">
        <v>1500000</v>
      </c>
    </row>
    <row r="55" spans="1:17" s="1" customFormat="1" ht="12.75" customHeight="1">
      <c r="A55" s="258"/>
      <c r="B55" s="258">
        <v>140</v>
      </c>
      <c r="C55" s="258"/>
      <c r="D55" s="259"/>
      <c r="E55" s="259"/>
      <c r="F55" s="259"/>
      <c r="G55" s="260" t="s">
        <v>291</v>
      </c>
      <c r="H55" s="261">
        <f>+H56+H63</f>
        <v>9914000</v>
      </c>
      <c r="I55" s="261">
        <f>+I56+I63</f>
        <v>0</v>
      </c>
      <c r="J55" s="261">
        <f>+J56+J63</f>
        <v>0</v>
      </c>
      <c r="K55" s="261">
        <f>+K56+K63</f>
        <v>55000000</v>
      </c>
    </row>
    <row r="56" spans="1:17" s="1" customFormat="1" ht="12.75" customHeight="1">
      <c r="A56" s="258"/>
      <c r="B56" s="258"/>
      <c r="C56" s="258">
        <v>141</v>
      </c>
      <c r="D56" s="259"/>
      <c r="E56" s="259"/>
      <c r="F56" s="259"/>
      <c r="G56" s="260" t="s">
        <v>144</v>
      </c>
      <c r="H56" s="261">
        <f>SUM(H57:H61)</f>
        <v>5340000</v>
      </c>
      <c r="I56" s="261">
        <f>SUM(I57:I61)</f>
        <v>0</v>
      </c>
      <c r="J56" s="261">
        <f>SUM(J57:J61)</f>
        <v>0</v>
      </c>
      <c r="K56" s="261">
        <f>SUM(K57:K61)</f>
        <v>18000000</v>
      </c>
    </row>
    <row r="57" spans="1:17" s="1" customFormat="1" ht="12.75" customHeight="1">
      <c r="A57" s="193"/>
      <c r="B57" s="193"/>
      <c r="C57" s="267">
        <v>141</v>
      </c>
      <c r="D57" s="268" t="s">
        <v>3</v>
      </c>
      <c r="E57" s="269">
        <v>30</v>
      </c>
      <c r="F57" s="268" t="s">
        <v>3</v>
      </c>
      <c r="G57" s="270" t="s">
        <v>289</v>
      </c>
      <c r="H57" s="266">
        <v>0</v>
      </c>
      <c r="I57" s="266">
        <v>0</v>
      </c>
      <c r="J57" s="266">
        <v>0</v>
      </c>
      <c r="K57" s="266">
        <v>3500000</v>
      </c>
    </row>
    <row r="58" spans="1:17" s="1" customFormat="1" ht="12.75" customHeight="1">
      <c r="A58" s="193"/>
      <c r="B58" s="193"/>
      <c r="C58" s="267">
        <v>141</v>
      </c>
      <c r="D58" s="268" t="s">
        <v>114</v>
      </c>
      <c r="E58" s="269">
        <v>30</v>
      </c>
      <c r="F58" s="268" t="s">
        <v>3</v>
      </c>
      <c r="G58" s="270" t="s">
        <v>290</v>
      </c>
      <c r="H58" s="266">
        <v>0</v>
      </c>
      <c r="I58" s="266">
        <v>0</v>
      </c>
      <c r="J58" s="266">
        <v>0</v>
      </c>
      <c r="K58" s="266">
        <v>2500000</v>
      </c>
    </row>
    <row r="59" spans="1:17" s="1" customFormat="1" ht="12.75" customHeight="1">
      <c r="A59" s="193"/>
      <c r="B59" s="193"/>
      <c r="C59" s="267">
        <v>141</v>
      </c>
      <c r="D59" s="268" t="s">
        <v>116</v>
      </c>
      <c r="E59" s="269">
        <v>30</v>
      </c>
      <c r="F59" s="268" t="s">
        <v>3</v>
      </c>
      <c r="G59" s="270" t="s">
        <v>451</v>
      </c>
      <c r="H59" s="266">
        <v>0</v>
      </c>
      <c r="I59" s="266">
        <v>0</v>
      </c>
      <c r="J59" s="266">
        <v>0</v>
      </c>
      <c r="K59" s="266">
        <v>3000000</v>
      </c>
    </row>
    <row r="60" spans="1:17" s="1" customFormat="1" ht="12.75" customHeight="1">
      <c r="A60" s="193"/>
      <c r="B60" s="193"/>
      <c r="C60" s="267">
        <v>141</v>
      </c>
      <c r="D60" s="268" t="s">
        <v>119</v>
      </c>
      <c r="E60" s="269">
        <v>30</v>
      </c>
      <c r="F60" s="268" t="s">
        <v>3</v>
      </c>
      <c r="G60" s="270" t="s">
        <v>288</v>
      </c>
      <c r="H60" s="266">
        <v>0</v>
      </c>
      <c r="I60" s="266">
        <v>0</v>
      </c>
      <c r="J60" s="266">
        <v>0</v>
      </c>
      <c r="K60" s="266">
        <v>1000000</v>
      </c>
    </row>
    <row r="61" spans="1:17" s="1" customFormat="1" ht="12.75" customHeight="1">
      <c r="A61" s="193"/>
      <c r="B61" s="193"/>
      <c r="C61" s="267">
        <v>141</v>
      </c>
      <c r="D61" s="268" t="s">
        <v>120</v>
      </c>
      <c r="E61" s="269">
        <v>30</v>
      </c>
      <c r="F61" s="268" t="s">
        <v>3</v>
      </c>
      <c r="G61" s="270" t="s">
        <v>146</v>
      </c>
      <c r="H61" s="266">
        <v>5340000</v>
      </c>
      <c r="I61" s="266">
        <v>0</v>
      </c>
      <c r="J61" s="266">
        <v>0</v>
      </c>
      <c r="K61" s="266">
        <v>8000000</v>
      </c>
    </row>
    <row r="62" spans="1:17" s="1" customFormat="1" ht="12.75" customHeight="1">
      <c r="A62" s="193"/>
      <c r="B62" s="193"/>
      <c r="C62" s="193"/>
      <c r="D62" s="194"/>
      <c r="E62" s="194"/>
      <c r="F62" s="194"/>
      <c r="G62" s="264"/>
      <c r="H62" s="190"/>
      <c r="I62" s="190"/>
      <c r="J62" s="190"/>
      <c r="K62" s="190"/>
    </row>
    <row r="63" spans="1:17" s="1" customFormat="1" ht="12.75" customHeight="1">
      <c r="A63" s="258"/>
      <c r="B63" s="258"/>
      <c r="C63" s="258">
        <v>142</v>
      </c>
      <c r="D63" s="259"/>
      <c r="E63" s="259"/>
      <c r="F63" s="259"/>
      <c r="G63" s="260" t="s">
        <v>292</v>
      </c>
      <c r="H63" s="261">
        <f>SUM(H64:H65)</f>
        <v>4574000</v>
      </c>
      <c r="I63" s="261">
        <f>SUM(I64:I65)</f>
        <v>0</v>
      </c>
      <c r="J63" s="261">
        <f>SUM(J64:J65)</f>
        <v>0</v>
      </c>
      <c r="K63" s="261">
        <f>SUM(K64:K65)</f>
        <v>37000000</v>
      </c>
    </row>
    <row r="64" spans="1:17" s="1" customFormat="1" ht="12.75" customHeight="1">
      <c r="A64" s="193"/>
      <c r="B64" s="193"/>
      <c r="C64" s="193">
        <v>142</v>
      </c>
      <c r="D64" s="194" t="s">
        <v>200</v>
      </c>
      <c r="E64" s="265">
        <v>30</v>
      </c>
      <c r="F64" s="194" t="s">
        <v>3</v>
      </c>
      <c r="G64" s="264" t="s">
        <v>147</v>
      </c>
      <c r="H64" s="266">
        <v>3324000</v>
      </c>
      <c r="I64" s="266">
        <v>0</v>
      </c>
      <c r="J64" s="266">
        <v>0</v>
      </c>
      <c r="K64" s="266">
        <v>35000000</v>
      </c>
    </row>
    <row r="65" spans="1:12" s="57" customFormat="1" ht="12.75" customHeight="1">
      <c r="A65" s="193"/>
      <c r="B65" s="193"/>
      <c r="C65" s="193">
        <v>142</v>
      </c>
      <c r="D65" s="194" t="s">
        <v>215</v>
      </c>
      <c r="E65" s="265">
        <v>30</v>
      </c>
      <c r="F65" s="194" t="s">
        <v>3</v>
      </c>
      <c r="G65" s="264" t="s">
        <v>297</v>
      </c>
      <c r="H65" s="266">
        <v>1250000</v>
      </c>
      <c r="I65" s="266">
        <v>0</v>
      </c>
      <c r="J65" s="266">
        <v>0</v>
      </c>
      <c r="K65" s="266">
        <v>2000000</v>
      </c>
    </row>
    <row r="66" spans="1:12" s="1" customFormat="1" ht="12.75" customHeight="1">
      <c r="A66" s="193"/>
      <c r="B66" s="193"/>
      <c r="C66" s="193"/>
      <c r="D66" s="194"/>
      <c r="E66" s="194"/>
      <c r="F66" s="194"/>
      <c r="G66" s="264"/>
      <c r="H66" s="190"/>
      <c r="I66" s="190"/>
      <c r="J66" s="190"/>
      <c r="K66" s="190"/>
    </row>
    <row r="67" spans="1:12" s="1" customFormat="1" ht="12.75" customHeight="1">
      <c r="A67" s="258"/>
      <c r="B67" s="258">
        <v>150</v>
      </c>
      <c r="C67" s="258"/>
      <c r="D67" s="259"/>
      <c r="E67" s="259"/>
      <c r="F67" s="259"/>
      <c r="G67" s="260" t="s">
        <v>148</v>
      </c>
      <c r="H67" s="261">
        <f>H68+H73</f>
        <v>410346658</v>
      </c>
      <c r="I67" s="261">
        <f>I68+I73</f>
        <v>0</v>
      </c>
      <c r="J67" s="261">
        <f>J68+J73</f>
        <v>0</v>
      </c>
      <c r="K67" s="261">
        <f>K68+K73</f>
        <v>509116805.39999998</v>
      </c>
    </row>
    <row r="68" spans="1:12" s="1" customFormat="1" ht="12.75" customHeight="1">
      <c r="A68" s="258"/>
      <c r="B68" s="258"/>
      <c r="C68" s="258">
        <v>153</v>
      </c>
      <c r="D68" s="259"/>
      <c r="E68" s="259"/>
      <c r="F68" s="259"/>
      <c r="G68" s="260" t="s">
        <v>293</v>
      </c>
      <c r="H68" s="261">
        <f>SUM(H69:H71)</f>
        <v>410346658</v>
      </c>
      <c r="I68" s="261">
        <f>SUM(I69:I71)</f>
        <v>0</v>
      </c>
      <c r="J68" s="261">
        <f>SUM(J69:J71)</f>
        <v>0</v>
      </c>
      <c r="K68" s="261">
        <f>SUM(K69:K71)</f>
        <v>509116805.39999998</v>
      </c>
    </row>
    <row r="69" spans="1:12" s="1" customFormat="1" ht="12.75" customHeight="1">
      <c r="A69" s="193"/>
      <c r="B69" s="193"/>
      <c r="C69" s="193">
        <v>153</v>
      </c>
      <c r="D69" s="194" t="s">
        <v>225</v>
      </c>
      <c r="E69" s="265">
        <v>30</v>
      </c>
      <c r="F69" s="194" t="s">
        <v>110</v>
      </c>
      <c r="G69" s="264" t="s">
        <v>223</v>
      </c>
      <c r="H69" s="266">
        <v>143435562</v>
      </c>
      <c r="I69" s="266">
        <v>0</v>
      </c>
      <c r="J69" s="266">
        <v>0</v>
      </c>
      <c r="K69" s="266">
        <f>649250606*30%</f>
        <v>194775181.79999998</v>
      </c>
      <c r="L69" s="61"/>
    </row>
    <row r="70" spans="1:12" s="1" customFormat="1" ht="12.75" customHeight="1">
      <c r="A70" s="193"/>
      <c r="B70" s="193"/>
      <c r="C70" s="193">
        <v>153</v>
      </c>
      <c r="D70" s="194" t="s">
        <v>149</v>
      </c>
      <c r="E70" s="265">
        <v>30</v>
      </c>
      <c r="F70" s="194" t="s">
        <v>18</v>
      </c>
      <c r="G70" s="264" t="s">
        <v>294</v>
      </c>
      <c r="H70" s="266">
        <v>213860601</v>
      </c>
      <c r="I70" s="266">
        <v>0</v>
      </c>
      <c r="J70" s="266">
        <v>0</v>
      </c>
      <c r="K70" s="266">
        <f>1221708118*20%</f>
        <v>244341623.60000002</v>
      </c>
    </row>
    <row r="71" spans="1:12" s="1" customFormat="1" ht="12.75" customHeight="1">
      <c r="A71" s="193"/>
      <c r="B71" s="193"/>
      <c r="C71" s="193">
        <v>153</v>
      </c>
      <c r="D71" s="194" t="s">
        <v>150</v>
      </c>
      <c r="E71" s="265">
        <v>30</v>
      </c>
      <c r="F71" s="194" t="s">
        <v>16</v>
      </c>
      <c r="G71" s="264" t="s">
        <v>224</v>
      </c>
      <c r="H71" s="266">
        <v>53050495</v>
      </c>
      <c r="I71" s="266">
        <v>0</v>
      </c>
      <c r="J71" s="266">
        <v>0</v>
      </c>
      <c r="K71" s="266">
        <v>70000000</v>
      </c>
    </row>
    <row r="72" spans="1:12" s="1" customFormat="1" ht="12.75" customHeight="1">
      <c r="A72" s="193"/>
      <c r="B72" s="193"/>
      <c r="C72" s="193"/>
      <c r="D72" s="194"/>
      <c r="E72" s="265"/>
      <c r="F72" s="194"/>
      <c r="G72" s="264"/>
      <c r="H72" s="273"/>
      <c r="I72" s="273"/>
      <c r="J72" s="273"/>
      <c r="K72" s="273"/>
    </row>
    <row r="73" spans="1:12" s="1" customFormat="1" ht="12.75" customHeight="1">
      <c r="A73" s="193"/>
      <c r="B73" s="193"/>
      <c r="C73" s="258">
        <v>154</v>
      </c>
      <c r="D73" s="194"/>
      <c r="E73" s="265"/>
      <c r="F73" s="194"/>
      <c r="G73" s="260" t="s">
        <v>295</v>
      </c>
      <c r="H73" s="274">
        <f>H74</f>
        <v>0</v>
      </c>
      <c r="I73" s="274">
        <f>I74</f>
        <v>0</v>
      </c>
      <c r="J73" s="274">
        <f>J74</f>
        <v>0</v>
      </c>
      <c r="K73" s="274">
        <f>K74</f>
        <v>0</v>
      </c>
    </row>
    <row r="74" spans="1:12" s="1" customFormat="1" ht="12.75" customHeight="1">
      <c r="A74" s="193"/>
      <c r="B74" s="193"/>
      <c r="C74" s="193">
        <v>154</v>
      </c>
      <c r="D74" s="275" t="s">
        <v>120</v>
      </c>
      <c r="E74" s="275" t="s">
        <v>158</v>
      </c>
      <c r="F74" s="275" t="s">
        <v>116</v>
      </c>
      <c r="G74" s="264" t="s">
        <v>216</v>
      </c>
      <c r="H74" s="266">
        <v>0</v>
      </c>
      <c r="I74" s="266">
        <v>0</v>
      </c>
      <c r="J74" s="266">
        <v>0</v>
      </c>
      <c r="K74" s="266">
        <v>0</v>
      </c>
    </row>
    <row r="75" spans="1:12" s="1" customFormat="1" ht="12.75" customHeight="1">
      <c r="A75" s="193"/>
      <c r="B75" s="193"/>
      <c r="C75" s="193"/>
      <c r="D75" s="194"/>
      <c r="E75" s="194"/>
      <c r="F75" s="194"/>
      <c r="G75" s="264"/>
      <c r="H75" s="272"/>
      <c r="I75" s="272"/>
      <c r="J75" s="272"/>
      <c r="K75" s="272"/>
    </row>
    <row r="76" spans="1:12" s="1" customFormat="1" ht="12.75" customHeight="1">
      <c r="A76" s="258"/>
      <c r="B76" s="258">
        <v>160</v>
      </c>
      <c r="C76" s="258"/>
      <c r="D76" s="259"/>
      <c r="E76" s="259"/>
      <c r="F76" s="259"/>
      <c r="G76" s="260" t="s">
        <v>151</v>
      </c>
      <c r="H76" s="261">
        <f>H78</f>
        <v>17323000</v>
      </c>
      <c r="I76" s="261">
        <f>I78</f>
        <v>0</v>
      </c>
      <c r="J76" s="261">
        <f>J78</f>
        <v>0</v>
      </c>
      <c r="K76" s="261">
        <f>K78</f>
        <v>22000000</v>
      </c>
    </row>
    <row r="77" spans="1:12" s="1" customFormat="1" ht="12.75" customHeight="1">
      <c r="A77" s="191"/>
      <c r="B77" s="191"/>
      <c r="C77" s="267"/>
      <c r="D77" s="268"/>
      <c r="E77" s="269"/>
      <c r="F77" s="268"/>
      <c r="G77" s="270"/>
      <c r="H77" s="272"/>
      <c r="I77" s="272"/>
      <c r="J77" s="272"/>
      <c r="K77" s="272"/>
    </row>
    <row r="78" spans="1:12" s="1" customFormat="1" ht="12.75" customHeight="1">
      <c r="A78" s="258"/>
      <c r="B78" s="258"/>
      <c r="C78" s="258">
        <v>163</v>
      </c>
      <c r="D78" s="259"/>
      <c r="E78" s="259"/>
      <c r="F78" s="259"/>
      <c r="G78" s="260" t="s">
        <v>152</v>
      </c>
      <c r="H78" s="261">
        <f>SUM(H79:H83)</f>
        <v>17323000</v>
      </c>
      <c r="I78" s="261">
        <f>SUM(I79:I83)</f>
        <v>0</v>
      </c>
      <c r="J78" s="261">
        <f>SUM(J79:J83)</f>
        <v>0</v>
      </c>
      <c r="K78" s="261">
        <f>SUM(K79:K83)</f>
        <v>22000000</v>
      </c>
    </row>
    <row r="79" spans="1:12" s="1" customFormat="1" ht="12.75" customHeight="1">
      <c r="A79" s="193"/>
      <c r="B79" s="193"/>
      <c r="C79" s="267">
        <v>163</v>
      </c>
      <c r="D79" s="268" t="s">
        <v>120</v>
      </c>
      <c r="E79" s="269">
        <v>30</v>
      </c>
      <c r="F79" s="268" t="s">
        <v>3</v>
      </c>
      <c r="G79" s="270" t="s">
        <v>442</v>
      </c>
      <c r="H79" s="266">
        <v>507700</v>
      </c>
      <c r="I79" s="266">
        <v>0</v>
      </c>
      <c r="J79" s="266">
        <v>0</v>
      </c>
      <c r="K79" s="266">
        <v>1000000</v>
      </c>
    </row>
    <row r="80" spans="1:12" s="1" customFormat="1" ht="12.75" customHeight="1">
      <c r="A80" s="193"/>
      <c r="B80" s="193"/>
      <c r="C80" s="267">
        <v>163</v>
      </c>
      <c r="D80" s="268" t="s">
        <v>121</v>
      </c>
      <c r="E80" s="269">
        <v>30</v>
      </c>
      <c r="F80" s="268" t="s">
        <v>3</v>
      </c>
      <c r="G80" s="270" t="s">
        <v>443</v>
      </c>
      <c r="H80" s="266">
        <v>12922300</v>
      </c>
      <c r="I80" s="266">
        <v>0</v>
      </c>
      <c r="J80" s="266">
        <v>0</v>
      </c>
      <c r="K80" s="266">
        <v>15000000</v>
      </c>
    </row>
    <row r="81" spans="1:11" s="1" customFormat="1" ht="12.75" customHeight="1">
      <c r="A81" s="193"/>
      <c r="B81" s="193"/>
      <c r="C81" s="267">
        <v>163</v>
      </c>
      <c r="D81" s="268" t="s">
        <v>444</v>
      </c>
      <c r="E81" s="269">
        <v>30</v>
      </c>
      <c r="F81" s="268" t="s">
        <v>3</v>
      </c>
      <c r="G81" s="270" t="s">
        <v>445</v>
      </c>
      <c r="H81" s="266">
        <v>1792000</v>
      </c>
      <c r="I81" s="266">
        <v>0</v>
      </c>
      <c r="J81" s="266">
        <v>0</v>
      </c>
      <c r="K81" s="266">
        <v>2500000</v>
      </c>
    </row>
    <row r="82" spans="1:11" s="1" customFormat="1" ht="12.75" customHeight="1">
      <c r="A82" s="193"/>
      <c r="B82" s="193"/>
      <c r="C82" s="267">
        <v>163</v>
      </c>
      <c r="D82" s="268" t="s">
        <v>133</v>
      </c>
      <c r="E82" s="269">
        <v>30</v>
      </c>
      <c r="F82" s="268" t="s">
        <v>3</v>
      </c>
      <c r="G82" s="270" t="s">
        <v>296</v>
      </c>
      <c r="H82" s="266">
        <v>1575000</v>
      </c>
      <c r="I82" s="266">
        <v>0</v>
      </c>
      <c r="J82" s="266">
        <v>0</v>
      </c>
      <c r="K82" s="266">
        <v>3000000</v>
      </c>
    </row>
    <row r="83" spans="1:11" s="1" customFormat="1" ht="12.75" customHeight="1">
      <c r="A83" s="193"/>
      <c r="B83" s="193"/>
      <c r="C83" s="267">
        <v>163</v>
      </c>
      <c r="D83" s="268" t="s">
        <v>447</v>
      </c>
      <c r="E83" s="269">
        <v>30</v>
      </c>
      <c r="F83" s="268" t="s">
        <v>3</v>
      </c>
      <c r="G83" s="270" t="s">
        <v>446</v>
      </c>
      <c r="H83" s="266">
        <v>526000</v>
      </c>
      <c r="I83" s="266">
        <v>0</v>
      </c>
      <c r="J83" s="266">
        <v>0</v>
      </c>
      <c r="K83" s="266">
        <v>500000</v>
      </c>
    </row>
    <row r="84" spans="1:11" s="1" customFormat="1" ht="12.75" customHeight="1">
      <c r="A84" s="193"/>
      <c r="B84" s="193"/>
      <c r="C84" s="193"/>
      <c r="D84" s="194"/>
      <c r="E84" s="265"/>
      <c r="F84" s="194"/>
      <c r="G84" s="264"/>
      <c r="H84" s="272"/>
      <c r="I84" s="272"/>
      <c r="J84" s="272"/>
      <c r="K84" s="272"/>
    </row>
    <row r="85" spans="1:11" s="1" customFormat="1" ht="12.75" customHeight="1">
      <c r="A85" s="276"/>
      <c r="B85" s="276">
        <v>180</v>
      </c>
      <c r="C85" s="276"/>
      <c r="D85" s="277"/>
      <c r="E85" s="277"/>
      <c r="F85" s="277"/>
      <c r="G85" s="278" t="s">
        <v>202</v>
      </c>
      <c r="H85" s="261">
        <f t="shared" ref="H85:K86" si="0">H86</f>
        <v>0</v>
      </c>
      <c r="I85" s="261">
        <f t="shared" si="0"/>
        <v>0</v>
      </c>
      <c r="J85" s="261">
        <f t="shared" si="0"/>
        <v>0</v>
      </c>
      <c r="K85" s="261">
        <f t="shared" si="0"/>
        <v>0</v>
      </c>
    </row>
    <row r="86" spans="1:11" s="1" customFormat="1" ht="12.75" customHeight="1">
      <c r="A86" s="276"/>
      <c r="B86" s="276"/>
      <c r="C86" s="276">
        <v>181</v>
      </c>
      <c r="D86" s="277"/>
      <c r="E86" s="277"/>
      <c r="F86" s="277"/>
      <c r="G86" s="278" t="s">
        <v>203</v>
      </c>
      <c r="H86" s="261">
        <f t="shared" si="0"/>
        <v>0</v>
      </c>
      <c r="I86" s="261">
        <f t="shared" si="0"/>
        <v>0</v>
      </c>
      <c r="J86" s="261">
        <f t="shared" si="0"/>
        <v>0</v>
      </c>
      <c r="K86" s="261">
        <f t="shared" si="0"/>
        <v>0</v>
      </c>
    </row>
    <row r="87" spans="1:11" s="1" customFormat="1" ht="12.75" customHeight="1">
      <c r="A87" s="267"/>
      <c r="B87" s="267"/>
      <c r="C87" s="267">
        <v>181</v>
      </c>
      <c r="D87" s="268" t="s">
        <v>119</v>
      </c>
      <c r="E87" s="269">
        <v>30</v>
      </c>
      <c r="F87" s="268" t="s">
        <v>3</v>
      </c>
      <c r="G87" s="270" t="s">
        <v>204</v>
      </c>
      <c r="H87" s="266">
        <v>0</v>
      </c>
      <c r="I87" s="266">
        <v>0</v>
      </c>
      <c r="J87" s="266">
        <v>0</v>
      </c>
      <c r="K87" s="266">
        <v>0</v>
      </c>
    </row>
    <row r="88" spans="1:11" s="1" customFormat="1" ht="12.75" customHeight="1">
      <c r="A88" s="267"/>
      <c r="B88" s="267"/>
      <c r="C88" s="267"/>
      <c r="D88" s="268"/>
      <c r="E88" s="269"/>
      <c r="F88" s="268"/>
      <c r="G88" s="270"/>
      <c r="H88" s="190"/>
      <c r="I88" s="190"/>
      <c r="J88" s="190"/>
      <c r="K88" s="190"/>
    </row>
    <row r="89" spans="1:11" s="1" customFormat="1" ht="12.75" customHeight="1">
      <c r="A89" s="258"/>
      <c r="B89" s="258">
        <v>190</v>
      </c>
      <c r="C89" s="258"/>
      <c r="D89" s="259"/>
      <c r="E89" s="259"/>
      <c r="F89" s="259"/>
      <c r="G89" s="260" t="s">
        <v>153</v>
      </c>
      <c r="H89" s="261">
        <f>+H90</f>
        <v>0</v>
      </c>
      <c r="I89" s="261">
        <f>+I90</f>
        <v>0</v>
      </c>
      <c r="J89" s="261">
        <f>+J90</f>
        <v>0</v>
      </c>
      <c r="K89" s="261">
        <f>+K90</f>
        <v>2500000</v>
      </c>
    </row>
    <row r="90" spans="1:11" s="1" customFormat="1" ht="12.75" customHeight="1">
      <c r="A90" s="258"/>
      <c r="B90" s="258"/>
      <c r="C90" s="258">
        <v>191</v>
      </c>
      <c r="D90" s="259"/>
      <c r="E90" s="259"/>
      <c r="F90" s="259"/>
      <c r="G90" s="260" t="s">
        <v>154</v>
      </c>
      <c r="H90" s="261">
        <f>SUM(H91:H91)</f>
        <v>0</v>
      </c>
      <c r="I90" s="261">
        <f>SUM(I91:I91)</f>
        <v>0</v>
      </c>
      <c r="J90" s="261">
        <f>SUM(J91:J91)</f>
        <v>0</v>
      </c>
      <c r="K90" s="261">
        <f>SUM(K91:K91)</f>
        <v>2500000</v>
      </c>
    </row>
    <row r="91" spans="1:11" s="1" customFormat="1" ht="12.75" customHeight="1">
      <c r="A91" s="193"/>
      <c r="B91" s="193"/>
      <c r="C91" s="193">
        <v>191</v>
      </c>
      <c r="D91" s="194" t="s">
        <v>119</v>
      </c>
      <c r="E91" s="265">
        <v>30</v>
      </c>
      <c r="F91" s="194" t="s">
        <v>58</v>
      </c>
      <c r="G91" s="264" t="s">
        <v>411</v>
      </c>
      <c r="H91" s="266">
        <v>0</v>
      </c>
      <c r="I91" s="266">
        <v>0</v>
      </c>
      <c r="J91" s="266">
        <v>0</v>
      </c>
      <c r="K91" s="266">
        <v>2500000</v>
      </c>
    </row>
    <row r="92" spans="1:11" ht="12.75" customHeight="1">
      <c r="A92" s="279"/>
      <c r="B92" s="279"/>
      <c r="C92" s="279"/>
      <c r="D92" s="279"/>
      <c r="E92" s="279"/>
      <c r="F92" s="279"/>
      <c r="G92" s="279"/>
      <c r="H92" s="279"/>
      <c r="I92" s="279"/>
      <c r="J92" s="279"/>
      <c r="K92" s="279"/>
    </row>
    <row r="93" spans="1:11" s="1" customFormat="1" ht="12.75" customHeight="1">
      <c r="A93" s="258">
        <v>200</v>
      </c>
      <c r="B93" s="258"/>
      <c r="C93" s="258"/>
      <c r="D93" s="259"/>
      <c r="E93" s="259"/>
      <c r="F93" s="259"/>
      <c r="G93" s="260" t="s">
        <v>155</v>
      </c>
      <c r="H93" s="261">
        <f>H95+H99+H104</f>
        <v>1279612983</v>
      </c>
      <c r="I93" s="261">
        <f>I95+I99+I104</f>
        <v>0</v>
      </c>
      <c r="J93" s="261">
        <f>J95+J99+J104</f>
        <v>0</v>
      </c>
      <c r="K93" s="261">
        <f>K95+K99+K104</f>
        <v>1431841918.6000001</v>
      </c>
    </row>
    <row r="94" spans="1:11" s="1" customFormat="1" ht="12.75" customHeight="1">
      <c r="A94" s="258"/>
      <c r="B94" s="258"/>
      <c r="C94" s="258"/>
      <c r="D94" s="259"/>
      <c r="E94" s="259"/>
      <c r="F94" s="259"/>
      <c r="G94" s="260"/>
      <c r="H94" s="261"/>
      <c r="I94" s="261"/>
      <c r="J94" s="261"/>
      <c r="K94" s="261"/>
    </row>
    <row r="95" spans="1:11" s="1" customFormat="1" ht="12.75" customHeight="1">
      <c r="A95" s="258"/>
      <c r="B95" s="258">
        <v>210</v>
      </c>
      <c r="C95" s="258"/>
      <c r="D95" s="259"/>
      <c r="E95" s="259"/>
      <c r="F95" s="259"/>
      <c r="G95" s="260" t="s">
        <v>440</v>
      </c>
      <c r="H95" s="261">
        <f>H96</f>
        <v>9487500</v>
      </c>
      <c r="I95" s="261">
        <f>I96</f>
        <v>0</v>
      </c>
      <c r="J95" s="261">
        <f>J96</f>
        <v>0</v>
      </c>
      <c r="K95" s="261">
        <f>K96</f>
        <v>0</v>
      </c>
    </row>
    <row r="96" spans="1:11" s="1" customFormat="1" ht="12.75" customHeight="1">
      <c r="A96" s="258"/>
      <c r="B96" s="258"/>
      <c r="C96" s="258">
        <v>211</v>
      </c>
      <c r="D96" s="259"/>
      <c r="E96" s="259"/>
      <c r="F96" s="259"/>
      <c r="G96" s="260" t="s">
        <v>441</v>
      </c>
      <c r="H96" s="261">
        <f>SUM(H97:H97)</f>
        <v>9487500</v>
      </c>
      <c r="I96" s="261">
        <f>SUM(I97:I97)</f>
        <v>0</v>
      </c>
      <c r="J96" s="261">
        <f>SUM(J97:J97)</f>
        <v>0</v>
      </c>
      <c r="K96" s="261">
        <f>SUM(K97:K97)</f>
        <v>0</v>
      </c>
    </row>
    <row r="97" spans="1:11" s="1" customFormat="1" ht="12.75" customHeight="1">
      <c r="A97" s="193"/>
      <c r="B97" s="193"/>
      <c r="C97" s="193">
        <v>211</v>
      </c>
      <c r="D97" s="194" t="s">
        <v>120</v>
      </c>
      <c r="E97" s="265">
        <v>30</v>
      </c>
      <c r="F97" s="194" t="s">
        <v>3</v>
      </c>
      <c r="G97" s="264" t="s">
        <v>441</v>
      </c>
      <c r="H97" s="266">
        <v>9487500</v>
      </c>
      <c r="I97" s="266">
        <v>0</v>
      </c>
      <c r="J97" s="266">
        <v>0</v>
      </c>
      <c r="K97" s="266">
        <v>0</v>
      </c>
    </row>
    <row r="98" spans="1:11" s="1" customFormat="1" ht="12.75" customHeight="1">
      <c r="A98" s="258"/>
      <c r="B98" s="258"/>
      <c r="C98" s="258"/>
      <c r="D98" s="259"/>
      <c r="E98" s="259"/>
      <c r="F98" s="259"/>
      <c r="G98" s="260"/>
      <c r="H98" s="261"/>
      <c r="I98" s="261"/>
      <c r="J98" s="261"/>
      <c r="K98" s="261"/>
    </row>
    <row r="99" spans="1:11" s="1" customFormat="1" ht="12.75" customHeight="1">
      <c r="A99" s="258"/>
      <c r="B99" s="258">
        <v>220</v>
      </c>
      <c r="C99" s="258"/>
      <c r="D99" s="259"/>
      <c r="E99" s="259"/>
      <c r="F99" s="259"/>
      <c r="G99" s="260" t="s">
        <v>156</v>
      </c>
      <c r="H99" s="261">
        <f>H100</f>
        <v>1190125483</v>
      </c>
      <c r="I99" s="261">
        <f>I100</f>
        <v>0</v>
      </c>
      <c r="J99" s="261">
        <f>J100</f>
        <v>0</v>
      </c>
      <c r="K99" s="261">
        <f>K100</f>
        <v>1431841918.6000001</v>
      </c>
    </row>
    <row r="100" spans="1:11" s="1" customFormat="1" ht="12.75" customHeight="1">
      <c r="A100" s="258"/>
      <c r="B100" s="258"/>
      <c r="C100" s="258">
        <v>223</v>
      </c>
      <c r="D100" s="259"/>
      <c r="E100" s="259"/>
      <c r="F100" s="259"/>
      <c r="G100" s="260" t="s">
        <v>293</v>
      </c>
      <c r="H100" s="261">
        <f>SUM(H101:H102)</f>
        <v>1190125483</v>
      </c>
      <c r="I100" s="261">
        <f>SUM(I101:I102)</f>
        <v>0</v>
      </c>
      <c r="J100" s="261">
        <f>SUM(J101:J102)</f>
        <v>0</v>
      </c>
      <c r="K100" s="261">
        <f>SUM(K101:K102)</f>
        <v>1431841918.6000001</v>
      </c>
    </row>
    <row r="101" spans="1:11" s="1" customFormat="1" ht="12.75" customHeight="1">
      <c r="A101" s="193"/>
      <c r="B101" s="193"/>
      <c r="C101" s="193">
        <v>223</v>
      </c>
      <c r="D101" s="194" t="s">
        <v>225</v>
      </c>
      <c r="E101" s="265">
        <v>30</v>
      </c>
      <c r="F101" s="194" t="s">
        <v>110</v>
      </c>
      <c r="G101" s="264" t="s">
        <v>223</v>
      </c>
      <c r="H101" s="266">
        <v>334683076</v>
      </c>
      <c r="I101" s="266">
        <v>0</v>
      </c>
      <c r="J101" s="266">
        <v>0</v>
      </c>
      <c r="K101" s="266">
        <f>649250606*70%</f>
        <v>454475424.19999999</v>
      </c>
    </row>
    <row r="102" spans="1:11" s="1" customFormat="1" ht="12.75" customHeight="1">
      <c r="A102" s="193"/>
      <c r="B102" s="193"/>
      <c r="C102" s="193">
        <v>223</v>
      </c>
      <c r="D102" s="194" t="s">
        <v>149</v>
      </c>
      <c r="E102" s="265">
        <v>30</v>
      </c>
      <c r="F102" s="194" t="s">
        <v>18</v>
      </c>
      <c r="G102" s="264" t="s">
        <v>294</v>
      </c>
      <c r="H102" s="266">
        <v>855442407</v>
      </c>
      <c r="I102" s="266">
        <v>0</v>
      </c>
      <c r="J102" s="266">
        <v>0</v>
      </c>
      <c r="K102" s="266">
        <f>1221708118*80%</f>
        <v>977366494.4000001</v>
      </c>
    </row>
    <row r="103" spans="1:11" s="1" customFormat="1" ht="12.75" customHeight="1">
      <c r="A103" s="258"/>
      <c r="B103" s="258"/>
      <c r="C103" s="258"/>
      <c r="D103" s="259"/>
      <c r="E103" s="259"/>
      <c r="F103" s="259"/>
      <c r="G103" s="260"/>
      <c r="H103" s="261"/>
      <c r="I103" s="261"/>
      <c r="J103" s="261"/>
      <c r="K103" s="261"/>
    </row>
    <row r="104" spans="1:11" s="1" customFormat="1" ht="12.75" customHeight="1">
      <c r="A104" s="258"/>
      <c r="B104" s="258">
        <v>230</v>
      </c>
      <c r="C104" s="258"/>
      <c r="D104" s="259"/>
      <c r="E104" s="259"/>
      <c r="F104" s="259"/>
      <c r="G104" s="260" t="s">
        <v>448</v>
      </c>
      <c r="H104" s="261">
        <f>H105</f>
        <v>80000000</v>
      </c>
      <c r="I104" s="261">
        <f>I105</f>
        <v>0</v>
      </c>
      <c r="J104" s="261">
        <f>J105</f>
        <v>0</v>
      </c>
      <c r="K104" s="261">
        <f>K105</f>
        <v>0</v>
      </c>
    </row>
    <row r="105" spans="1:11" s="1" customFormat="1" ht="12.75" customHeight="1">
      <c r="A105" s="258"/>
      <c r="B105" s="258"/>
      <c r="C105" s="258">
        <v>231</v>
      </c>
      <c r="D105" s="259"/>
      <c r="E105" s="259"/>
      <c r="F105" s="259"/>
      <c r="G105" s="260" t="s">
        <v>203</v>
      </c>
      <c r="H105" s="261">
        <f>SUM(H106)</f>
        <v>80000000</v>
      </c>
      <c r="I105" s="261">
        <f t="shared" ref="I105:K105" si="1">SUM(I106)</f>
        <v>0</v>
      </c>
      <c r="J105" s="261">
        <f t="shared" si="1"/>
        <v>0</v>
      </c>
      <c r="K105" s="261">
        <f t="shared" si="1"/>
        <v>0</v>
      </c>
    </row>
    <row r="106" spans="1:11" s="1" customFormat="1" ht="12.75" customHeight="1">
      <c r="A106" s="193"/>
      <c r="B106" s="193"/>
      <c r="C106" s="193">
        <v>231</v>
      </c>
      <c r="D106" s="194" t="s">
        <v>116</v>
      </c>
      <c r="E106" s="265">
        <v>30</v>
      </c>
      <c r="F106" s="194" t="s">
        <v>119</v>
      </c>
      <c r="G106" s="264" t="s">
        <v>449</v>
      </c>
      <c r="H106" s="266">
        <v>80000000</v>
      </c>
      <c r="I106" s="266">
        <v>0</v>
      </c>
      <c r="J106" s="266">
        <v>0</v>
      </c>
      <c r="K106" s="266">
        <v>0</v>
      </c>
    </row>
    <row r="107" spans="1:11" s="1" customFormat="1" ht="12.75" customHeight="1">
      <c r="A107" s="193"/>
      <c r="B107" s="193"/>
      <c r="C107" s="193"/>
      <c r="D107" s="194"/>
      <c r="E107" s="194"/>
      <c r="F107" s="194"/>
      <c r="G107" s="264"/>
      <c r="H107" s="280"/>
      <c r="I107" s="280"/>
      <c r="J107" s="280"/>
      <c r="K107" s="280"/>
    </row>
    <row r="108" spans="1:11" s="1" customFormat="1" ht="12.75" customHeight="1">
      <c r="A108" s="258">
        <v>300</v>
      </c>
      <c r="B108" s="258"/>
      <c r="C108" s="258"/>
      <c r="D108" s="259"/>
      <c r="E108" s="259"/>
      <c r="F108" s="259"/>
      <c r="G108" s="260" t="s">
        <v>258</v>
      </c>
      <c r="H108" s="261">
        <f>H110</f>
        <v>446772469</v>
      </c>
      <c r="I108" s="261">
        <f>I110</f>
        <v>0</v>
      </c>
      <c r="J108" s="261">
        <f>J110</f>
        <v>0</v>
      </c>
      <c r="K108" s="261">
        <f>K110</f>
        <v>0</v>
      </c>
    </row>
    <row r="109" spans="1:11" s="1" customFormat="1" ht="12.75" customHeight="1">
      <c r="A109" s="191"/>
      <c r="B109" s="191"/>
      <c r="C109" s="191"/>
      <c r="D109" s="192"/>
      <c r="E109" s="192"/>
      <c r="F109" s="192"/>
      <c r="G109" s="262"/>
      <c r="H109" s="263"/>
      <c r="I109" s="263"/>
      <c r="J109" s="263"/>
      <c r="K109" s="263"/>
    </row>
    <row r="110" spans="1:11" s="1" customFormat="1" ht="12.75" customHeight="1">
      <c r="A110" s="258"/>
      <c r="B110" s="258">
        <v>340</v>
      </c>
      <c r="C110" s="258"/>
      <c r="D110" s="259"/>
      <c r="E110" s="259"/>
      <c r="F110" s="259"/>
      <c r="G110" s="260" t="s">
        <v>259</v>
      </c>
      <c r="H110" s="261">
        <f>H111</f>
        <v>446772469</v>
      </c>
      <c r="I110" s="261">
        <f>I111</f>
        <v>0</v>
      </c>
      <c r="J110" s="261">
        <f>J111</f>
        <v>0</v>
      </c>
      <c r="K110" s="261">
        <f>K111</f>
        <v>0</v>
      </c>
    </row>
    <row r="111" spans="1:11" s="1" customFormat="1" ht="12.75" customHeight="1">
      <c r="A111" s="258"/>
      <c r="B111" s="258"/>
      <c r="C111" s="258">
        <v>343</v>
      </c>
      <c r="D111" s="259"/>
      <c r="E111" s="259"/>
      <c r="F111" s="259"/>
      <c r="G111" s="260" t="s">
        <v>260</v>
      </c>
      <c r="H111" s="261">
        <f>SUM(H112:H115)</f>
        <v>446772469</v>
      </c>
      <c r="I111" s="261">
        <f>SUM(I112:I115)</f>
        <v>0</v>
      </c>
      <c r="J111" s="261">
        <f>SUM(J112:J115)</f>
        <v>0</v>
      </c>
      <c r="K111" s="261">
        <f>SUM(K112:K115)</f>
        <v>0</v>
      </c>
    </row>
    <row r="112" spans="1:11" s="1" customFormat="1" ht="12.75" customHeight="1">
      <c r="A112" s="193"/>
      <c r="B112" s="193"/>
      <c r="C112" s="267">
        <v>343</v>
      </c>
      <c r="D112" s="268" t="s">
        <v>120</v>
      </c>
      <c r="E112" s="269">
        <v>30</v>
      </c>
      <c r="F112" s="268" t="s">
        <v>3</v>
      </c>
      <c r="G112" s="281" t="s">
        <v>254</v>
      </c>
      <c r="H112" s="266">
        <v>0</v>
      </c>
      <c r="I112" s="266">
        <v>0</v>
      </c>
      <c r="J112" s="266">
        <v>0</v>
      </c>
      <c r="K112" s="266">
        <v>0</v>
      </c>
    </row>
    <row r="113" spans="1:11" s="1" customFormat="1" ht="12.75" customHeight="1">
      <c r="A113" s="193"/>
      <c r="B113" s="193"/>
      <c r="C113" s="267">
        <v>343</v>
      </c>
      <c r="D113" s="268" t="s">
        <v>129</v>
      </c>
      <c r="E113" s="269">
        <v>30</v>
      </c>
      <c r="F113" s="268" t="s">
        <v>110</v>
      </c>
      <c r="G113" s="281" t="s">
        <v>257</v>
      </c>
      <c r="H113" s="266">
        <v>391233842</v>
      </c>
      <c r="I113" s="266">
        <v>0</v>
      </c>
      <c r="J113" s="266">
        <v>0</v>
      </c>
      <c r="K113" s="266">
        <v>0</v>
      </c>
    </row>
    <row r="114" spans="1:11" s="1" customFormat="1" ht="12.75" customHeight="1">
      <c r="A114" s="193"/>
      <c r="B114" s="193"/>
      <c r="C114" s="267">
        <v>343</v>
      </c>
      <c r="D114" s="268" t="s">
        <v>129</v>
      </c>
      <c r="E114" s="269">
        <v>30</v>
      </c>
      <c r="F114" s="268" t="s">
        <v>18</v>
      </c>
      <c r="G114" s="281" t="s">
        <v>255</v>
      </c>
      <c r="H114" s="266">
        <v>55538627</v>
      </c>
      <c r="I114" s="266">
        <v>0</v>
      </c>
      <c r="J114" s="266">
        <v>0</v>
      </c>
      <c r="K114" s="266">
        <v>0</v>
      </c>
    </row>
    <row r="115" spans="1:11" s="1" customFormat="1" ht="12.75" customHeight="1">
      <c r="A115" s="193"/>
      <c r="B115" s="193"/>
      <c r="C115" s="267">
        <v>343</v>
      </c>
      <c r="D115" s="268" t="s">
        <v>131</v>
      </c>
      <c r="E115" s="269">
        <v>30</v>
      </c>
      <c r="F115" s="268" t="s">
        <v>16</v>
      </c>
      <c r="G115" s="281" t="s">
        <v>256</v>
      </c>
      <c r="H115" s="266">
        <v>0</v>
      </c>
      <c r="I115" s="266">
        <v>0</v>
      </c>
      <c r="J115" s="266">
        <v>0</v>
      </c>
      <c r="K115" s="266">
        <v>0</v>
      </c>
    </row>
    <row r="116" spans="1:11" s="1" customFormat="1" ht="12.75" customHeight="1">
      <c r="A116" s="282"/>
      <c r="B116" s="282"/>
      <c r="C116" s="282"/>
      <c r="D116" s="283"/>
      <c r="E116" s="283"/>
      <c r="F116" s="283"/>
      <c r="G116" s="284"/>
      <c r="H116" s="284"/>
      <c r="I116" s="284"/>
      <c r="J116" s="284"/>
      <c r="K116" s="285"/>
    </row>
    <row r="117" spans="1:11" s="1" customFormat="1" ht="12.75" customHeight="1">
      <c r="A117" s="282"/>
      <c r="B117" s="282"/>
      <c r="C117" s="282"/>
      <c r="D117" s="283"/>
      <c r="E117" s="283"/>
      <c r="F117" s="283"/>
      <c r="G117" s="284"/>
      <c r="H117" s="284"/>
      <c r="I117" s="284"/>
      <c r="J117" s="284"/>
      <c r="K117" s="285"/>
    </row>
    <row r="118" spans="1:11" s="1" customFormat="1" ht="12.75" customHeight="1">
      <c r="A118" s="282"/>
      <c r="B118" s="282"/>
      <c r="C118" s="282"/>
      <c r="D118" s="283"/>
      <c r="E118" s="283"/>
      <c r="F118" s="283"/>
      <c r="G118" s="284"/>
      <c r="H118" s="284"/>
      <c r="I118" s="284"/>
      <c r="J118" s="284"/>
      <c r="K118" s="285"/>
    </row>
    <row r="119" spans="1:11" s="1" customFormat="1" ht="12.75" customHeight="1">
      <c r="A119" s="282"/>
      <c r="B119" s="282"/>
      <c r="C119" s="282"/>
      <c r="D119" s="283"/>
      <c r="E119" s="283"/>
      <c r="F119" s="283"/>
      <c r="G119" s="284"/>
      <c r="H119" s="284"/>
      <c r="I119" s="284"/>
      <c r="J119" s="284"/>
      <c r="K119" s="285"/>
    </row>
    <row r="120" spans="1:11" s="1" customFormat="1" ht="17.25" customHeight="1">
      <c r="A120" s="361" t="s">
        <v>439</v>
      </c>
      <c r="B120" s="361"/>
      <c r="C120" s="361"/>
      <c r="D120" s="361"/>
      <c r="E120" s="361"/>
      <c r="F120" s="361"/>
      <c r="G120" s="361"/>
      <c r="H120" s="361"/>
      <c r="I120" s="361"/>
      <c r="J120" s="361"/>
      <c r="K120" s="362"/>
    </row>
    <row r="121" spans="1:11" s="1" customFormat="1" ht="12.75" customHeight="1">
      <c r="A121" s="286"/>
      <c r="B121" s="286"/>
      <c r="C121" s="286"/>
      <c r="D121" s="287"/>
      <c r="E121" s="287"/>
      <c r="F121" s="287"/>
      <c r="G121" s="288"/>
      <c r="H121" s="288"/>
      <c r="I121" s="288"/>
      <c r="J121" s="288"/>
      <c r="K121" s="127"/>
    </row>
    <row r="122" spans="1:11" s="1" customFormat="1" ht="14.25" customHeight="1">
      <c r="A122" s="363" t="s">
        <v>157</v>
      </c>
      <c r="B122" s="363"/>
      <c r="C122" s="363"/>
      <c r="D122" s="363"/>
      <c r="E122" s="363"/>
      <c r="F122" s="363"/>
      <c r="G122" s="363"/>
      <c r="H122" s="363"/>
      <c r="I122" s="363"/>
      <c r="J122" s="363"/>
      <c r="K122" s="364"/>
    </row>
    <row r="123" spans="1:11" s="1" customFormat="1" ht="12.75" customHeight="1">
      <c r="A123" s="289"/>
      <c r="B123" s="289"/>
      <c r="C123" s="289"/>
      <c r="D123" s="289"/>
      <c r="E123" s="289"/>
      <c r="F123" s="290"/>
      <c r="G123" s="289"/>
      <c r="H123" s="289"/>
      <c r="I123" s="289"/>
      <c r="J123" s="289"/>
      <c r="K123" s="289"/>
    </row>
    <row r="124" spans="1:11" s="1" customFormat="1" ht="12.75" customHeight="1">
      <c r="A124" s="286"/>
      <c r="B124" s="286"/>
      <c r="C124" s="286"/>
      <c r="D124" s="291"/>
      <c r="E124" s="291" t="s">
        <v>158</v>
      </c>
      <c r="F124" s="291" t="s">
        <v>3</v>
      </c>
      <c r="G124" s="292" t="s">
        <v>420</v>
      </c>
      <c r="H124" s="292"/>
      <c r="I124" s="292"/>
      <c r="J124" s="370" t="e">
        <f>K14+K40+K55+K76+K85+K89-K91+K95-K96+K110-K113-K114-K115</f>
        <v>#REF!</v>
      </c>
      <c r="K124" s="371"/>
    </row>
    <row r="125" spans="1:11" s="1" customFormat="1" ht="12.75" customHeight="1">
      <c r="A125" s="286"/>
      <c r="B125" s="286"/>
      <c r="C125" s="286"/>
      <c r="D125" s="291"/>
      <c r="E125" s="291" t="s">
        <v>158</v>
      </c>
      <c r="F125" s="291" t="s">
        <v>110</v>
      </c>
      <c r="G125" s="292" t="s">
        <v>419</v>
      </c>
      <c r="H125" s="292"/>
      <c r="I125" s="292"/>
      <c r="J125" s="370">
        <f>K69+K101+K113</f>
        <v>649250606</v>
      </c>
      <c r="K125" s="371"/>
    </row>
    <row r="126" spans="1:11" s="1" customFormat="1" ht="12.75" customHeight="1">
      <c r="A126" s="286"/>
      <c r="B126" s="286"/>
      <c r="C126" s="286"/>
      <c r="D126" s="291"/>
      <c r="E126" s="291" t="s">
        <v>158</v>
      </c>
      <c r="F126" s="291" t="s">
        <v>16</v>
      </c>
      <c r="G126" s="292" t="s">
        <v>422</v>
      </c>
      <c r="H126" s="292"/>
      <c r="I126" s="292"/>
      <c r="J126" s="370">
        <f>K71+K115</f>
        <v>70000000</v>
      </c>
      <c r="K126" s="371"/>
    </row>
    <row r="127" spans="1:11" s="1" customFormat="1" ht="12.75" customHeight="1">
      <c r="A127" s="286"/>
      <c r="B127" s="286"/>
      <c r="C127" s="286"/>
      <c r="D127" s="291"/>
      <c r="E127" s="291" t="s">
        <v>158</v>
      </c>
      <c r="F127" s="291" t="s">
        <v>116</v>
      </c>
      <c r="G127" s="292" t="s">
        <v>421</v>
      </c>
      <c r="H127" s="292"/>
      <c r="I127" s="292"/>
      <c r="J127" s="370">
        <f>K74</f>
        <v>0</v>
      </c>
      <c r="K127" s="371"/>
    </row>
    <row r="128" spans="1:11" s="1" customFormat="1" ht="12.75" customHeight="1">
      <c r="A128" s="286"/>
      <c r="B128" s="286"/>
      <c r="C128" s="286"/>
      <c r="D128" s="291"/>
      <c r="E128" s="291" t="s">
        <v>158</v>
      </c>
      <c r="F128" s="291" t="s">
        <v>18</v>
      </c>
      <c r="G128" s="292" t="s">
        <v>423</v>
      </c>
      <c r="H128" s="292"/>
      <c r="I128" s="292"/>
      <c r="J128" s="370">
        <f>K70+K102+K114</f>
        <v>1221708118</v>
      </c>
      <c r="K128" s="371"/>
    </row>
    <row r="129" spans="1:11" s="1" customFormat="1" ht="12.75" customHeight="1">
      <c r="A129" s="286"/>
      <c r="B129" s="286"/>
      <c r="C129" s="286"/>
      <c r="D129" s="291"/>
      <c r="E129" s="291" t="s">
        <v>158</v>
      </c>
      <c r="F129" s="291" t="s">
        <v>58</v>
      </c>
      <c r="G129" s="292" t="s">
        <v>102</v>
      </c>
      <c r="H129" s="292"/>
      <c r="I129" s="292"/>
      <c r="J129" s="370">
        <f>K91</f>
        <v>2500000</v>
      </c>
      <c r="K129" s="371"/>
    </row>
    <row r="130" spans="1:11" s="1" customFormat="1">
      <c r="A130" s="286"/>
      <c r="B130" s="286"/>
      <c r="C130" s="286"/>
      <c r="D130" s="287"/>
      <c r="E130" s="287"/>
      <c r="F130" s="287"/>
      <c r="G130" s="288"/>
      <c r="H130" s="288"/>
      <c r="I130" s="288"/>
      <c r="J130" s="372" t="e">
        <f>SUM(J124:J129)</f>
        <v>#REF!</v>
      </c>
      <c r="K130" s="373"/>
    </row>
    <row r="131" spans="1:11" s="1" customFormat="1">
      <c r="A131" s="126"/>
      <c r="B131" s="126"/>
      <c r="C131" s="126"/>
      <c r="D131" s="126"/>
      <c r="E131" s="126"/>
      <c r="F131" s="126"/>
      <c r="G131" s="126"/>
      <c r="H131" s="126"/>
      <c r="I131" s="126"/>
      <c r="J131" s="126"/>
      <c r="K131" s="126"/>
    </row>
    <row r="132" spans="1:11" s="1" customFormat="1">
      <c r="A132" s="126"/>
      <c r="B132" s="126"/>
      <c r="C132" s="126"/>
      <c r="D132" s="126"/>
      <c r="E132" s="126"/>
      <c r="F132" s="126"/>
      <c r="G132" s="126"/>
      <c r="H132" s="126"/>
      <c r="I132" s="126"/>
      <c r="J132" s="126"/>
      <c r="K132" s="126"/>
    </row>
  </sheetData>
  <autoFilter ref="A9:Q129"/>
  <mergeCells count="14">
    <mergeCell ref="J129:K129"/>
    <mergeCell ref="J130:K130"/>
    <mergeCell ref="J124:K124"/>
    <mergeCell ref="J125:K125"/>
    <mergeCell ref="J126:K126"/>
    <mergeCell ref="J127:K127"/>
    <mergeCell ref="J128:K128"/>
    <mergeCell ref="A120:K120"/>
    <mergeCell ref="A122:K122"/>
    <mergeCell ref="G6:K6"/>
    <mergeCell ref="A6:B6"/>
    <mergeCell ref="A2:K2"/>
    <mergeCell ref="A3:K3"/>
    <mergeCell ref="A8:K8"/>
  </mergeCells>
  <pageMargins left="0.70866141732283472" right="0.15748031496062992" top="0.35433070866141736" bottom="0.74803149606299213" header="0.31496062992125984" footer="0.31496062992125984"/>
  <pageSetup paperSize="9" scale="65" orientation="portrait" verticalDpi="300" r:id="rId1"/>
</worksheet>
</file>

<file path=xl/worksheets/sheet10.xml><?xml version="1.0" encoding="utf-8"?>
<worksheet xmlns="http://schemas.openxmlformats.org/spreadsheetml/2006/main" xmlns:r="http://schemas.openxmlformats.org/officeDocument/2006/relationships">
  <dimension ref="A1:E29"/>
  <sheetViews>
    <sheetView zoomScaleNormal="100" workbookViewId="0">
      <selection activeCell="H10" sqref="H10"/>
    </sheetView>
  </sheetViews>
  <sheetFormatPr baseColWidth="10" defaultRowHeight="15"/>
  <cols>
    <col min="1" max="1" width="42.85546875" style="126" customWidth="1"/>
    <col min="2" max="3" width="10" style="126" customWidth="1"/>
    <col min="4" max="5" width="12.140625" style="126" customWidth="1"/>
  </cols>
  <sheetData>
    <row r="1" spans="1:5" ht="18.75" customHeight="1"/>
    <row r="2" spans="1:5" s="65" customFormat="1" ht="22.5" customHeight="1">
      <c r="A2" s="416" t="s">
        <v>456</v>
      </c>
      <c r="B2" s="416"/>
      <c r="C2" s="416"/>
      <c r="D2" s="416"/>
      <c r="E2" s="416"/>
    </row>
    <row r="3" spans="1:5" s="161" customFormat="1" ht="12.75" customHeight="1">
      <c r="A3" s="131" t="s">
        <v>166</v>
      </c>
      <c r="B3" s="132" t="s">
        <v>244</v>
      </c>
      <c r="C3" s="133"/>
      <c r="D3" s="134"/>
      <c r="E3" s="135"/>
    </row>
    <row r="4" spans="1:5" s="161" customFormat="1" ht="12.75" customHeight="1">
      <c r="A4" s="131" t="s">
        <v>189</v>
      </c>
      <c r="B4" s="132" t="s">
        <v>245</v>
      </c>
      <c r="C4" s="133"/>
      <c r="D4" s="135"/>
      <c r="E4" s="135"/>
    </row>
    <row r="5" spans="1:5" s="161" customFormat="1" ht="12.75" customHeight="1">
      <c r="A5" s="131" t="s">
        <v>190</v>
      </c>
      <c r="B5" s="132" t="s">
        <v>263</v>
      </c>
      <c r="C5" s="133"/>
      <c r="D5" s="135"/>
      <c r="E5" s="135"/>
    </row>
    <row r="6" spans="1:5" s="161" customFormat="1" ht="12.75" customHeight="1">
      <c r="A6" s="131" t="s">
        <v>167</v>
      </c>
      <c r="B6" s="132" t="s">
        <v>168</v>
      </c>
      <c r="C6" s="132" t="s">
        <v>4</v>
      </c>
      <c r="D6" s="136"/>
      <c r="E6" s="135"/>
    </row>
    <row r="7" spans="1:5" s="161" customFormat="1" ht="12.75" customHeight="1">
      <c r="A7" s="131" t="s">
        <v>169</v>
      </c>
      <c r="B7" s="132" t="s">
        <v>170</v>
      </c>
      <c r="C7" s="137" t="s">
        <v>171</v>
      </c>
      <c r="D7" s="136"/>
      <c r="E7" s="135"/>
    </row>
    <row r="8" spans="1:5" s="161" customFormat="1" ht="12">
      <c r="A8" s="138"/>
      <c r="B8" s="138"/>
      <c r="C8" s="138"/>
      <c r="D8" s="139" t="s">
        <v>183</v>
      </c>
      <c r="E8" s="200"/>
    </row>
    <row r="9" spans="1:5" s="161" customFormat="1" ht="11.25" customHeight="1">
      <c r="A9" s="419" t="s">
        <v>173</v>
      </c>
      <c r="B9" s="417" t="s">
        <v>174</v>
      </c>
      <c r="C9" s="417" t="s">
        <v>172</v>
      </c>
      <c r="D9" s="417" t="s">
        <v>175</v>
      </c>
      <c r="E9" s="417" t="s">
        <v>176</v>
      </c>
    </row>
    <row r="10" spans="1:5" s="161" customFormat="1" ht="11.25" customHeight="1">
      <c r="A10" s="420"/>
      <c r="B10" s="418"/>
      <c r="C10" s="418" t="s">
        <v>177</v>
      </c>
      <c r="D10" s="418" t="s">
        <v>178</v>
      </c>
      <c r="E10" s="418" t="s">
        <v>179</v>
      </c>
    </row>
    <row r="11" spans="1:5" s="170" customFormat="1" ht="15" customHeight="1">
      <c r="A11" s="201" t="s">
        <v>414</v>
      </c>
      <c r="B11" s="168" t="s">
        <v>413</v>
      </c>
      <c r="C11" s="168">
        <v>1</v>
      </c>
      <c r="D11" s="158">
        <v>1100000</v>
      </c>
      <c r="E11" s="169">
        <f>+D11</f>
        <v>1100000</v>
      </c>
    </row>
    <row r="12" spans="1:5" s="171" customFormat="1" ht="12.75" customHeight="1">
      <c r="A12" s="147" t="s">
        <v>363</v>
      </c>
      <c r="B12" s="148"/>
      <c r="C12" s="202">
        <f>SUM(C11)</f>
        <v>1</v>
      </c>
      <c r="D12" s="149"/>
      <c r="E12" s="143"/>
    </row>
    <row r="13" spans="1:5" s="171" customFormat="1" ht="12.75" customHeight="1">
      <c r="A13" s="150" t="s">
        <v>180</v>
      </c>
      <c r="B13" s="151"/>
      <c r="C13" s="152"/>
      <c r="D13" s="153"/>
      <c r="E13" s="153">
        <f>SUM(E11)</f>
        <v>1100000</v>
      </c>
    </row>
    <row r="14" spans="1:5" s="171" customFormat="1" ht="12.75" customHeight="1">
      <c r="A14" s="150" t="s">
        <v>181</v>
      </c>
      <c r="B14" s="154"/>
      <c r="C14" s="155"/>
      <c r="D14" s="153"/>
      <c r="E14" s="153">
        <f>+E13*12</f>
        <v>13200000</v>
      </c>
    </row>
    <row r="15" spans="1:5" s="161" customFormat="1" ht="37.5" customHeight="1">
      <c r="A15" s="203"/>
      <c r="B15" s="204"/>
      <c r="C15" s="204"/>
      <c r="D15" s="135"/>
      <c r="E15" s="135"/>
    </row>
    <row r="16" spans="1:5" s="161" customFormat="1" ht="12.75" hidden="1" customHeight="1">
      <c r="A16" s="131" t="s">
        <v>166</v>
      </c>
      <c r="B16" s="132" t="s">
        <v>244</v>
      </c>
      <c r="C16" s="133"/>
      <c r="D16" s="134"/>
      <c r="E16" s="135"/>
    </row>
    <row r="17" spans="1:5" s="161" customFormat="1" ht="12.75" hidden="1" customHeight="1">
      <c r="A17" s="131" t="s">
        <v>189</v>
      </c>
      <c r="B17" s="132" t="s">
        <v>245</v>
      </c>
      <c r="C17" s="133"/>
      <c r="D17" s="135"/>
      <c r="E17" s="135"/>
    </row>
    <row r="18" spans="1:5" s="161" customFormat="1" ht="12.75" hidden="1" customHeight="1">
      <c r="A18" s="131" t="s">
        <v>190</v>
      </c>
      <c r="B18" s="132" t="s">
        <v>263</v>
      </c>
      <c r="C18" s="133"/>
      <c r="D18" s="135"/>
      <c r="E18" s="135"/>
    </row>
    <row r="19" spans="1:5" s="161" customFormat="1" ht="12.75" hidden="1" customHeight="1">
      <c r="A19" s="131" t="s">
        <v>167</v>
      </c>
      <c r="B19" s="132" t="s">
        <v>168</v>
      </c>
      <c r="C19" s="132" t="s">
        <v>4</v>
      </c>
      <c r="D19" s="136"/>
      <c r="E19" s="135"/>
    </row>
    <row r="20" spans="1:5" s="161" customFormat="1" ht="12.75" hidden="1" customHeight="1">
      <c r="A20" s="131" t="s">
        <v>169</v>
      </c>
      <c r="B20" s="132" t="s">
        <v>170</v>
      </c>
      <c r="C20" s="137" t="s">
        <v>171</v>
      </c>
      <c r="D20" s="136"/>
      <c r="E20" s="135"/>
    </row>
    <row r="21" spans="1:5" s="161" customFormat="1" ht="12" hidden="1">
      <c r="A21" s="138"/>
      <c r="B21" s="138"/>
      <c r="C21" s="138"/>
      <c r="D21" s="139" t="s">
        <v>183</v>
      </c>
      <c r="E21" s="200"/>
    </row>
    <row r="22" spans="1:5" s="161" customFormat="1" ht="11.25" hidden="1" customHeight="1">
      <c r="A22" s="419" t="s">
        <v>173</v>
      </c>
      <c r="B22" s="417" t="s">
        <v>174</v>
      </c>
      <c r="C22" s="417" t="s">
        <v>172</v>
      </c>
      <c r="D22" s="417" t="s">
        <v>175</v>
      </c>
      <c r="E22" s="417" t="s">
        <v>176</v>
      </c>
    </row>
    <row r="23" spans="1:5" s="161" customFormat="1" ht="11.25" hidden="1" customHeight="1">
      <c r="A23" s="420"/>
      <c r="B23" s="418"/>
      <c r="C23" s="418" t="s">
        <v>177</v>
      </c>
      <c r="D23" s="418" t="s">
        <v>178</v>
      </c>
      <c r="E23" s="418" t="s">
        <v>179</v>
      </c>
    </row>
    <row r="24" spans="1:5" s="170" customFormat="1" ht="15" hidden="1" customHeight="1">
      <c r="A24" s="239" t="s">
        <v>417</v>
      </c>
      <c r="B24" s="179"/>
      <c r="C24" s="179">
        <v>1</v>
      </c>
      <c r="D24" s="181">
        <v>0</v>
      </c>
      <c r="E24" s="182">
        <f>+D24</f>
        <v>0</v>
      </c>
    </row>
    <row r="25" spans="1:5" s="170" customFormat="1" ht="15" hidden="1" customHeight="1">
      <c r="A25" s="240" t="s">
        <v>418</v>
      </c>
      <c r="B25" s="186"/>
      <c r="C25" s="186">
        <v>1</v>
      </c>
      <c r="D25" s="159">
        <v>0</v>
      </c>
      <c r="E25" s="140">
        <f>+D25</f>
        <v>0</v>
      </c>
    </row>
    <row r="26" spans="1:5" s="171" customFormat="1" ht="12.75" hidden="1" customHeight="1">
      <c r="A26" s="147" t="s">
        <v>363</v>
      </c>
      <c r="B26" s="148"/>
      <c r="C26" s="202">
        <f>SUM(C25)</f>
        <v>1</v>
      </c>
      <c r="D26" s="149"/>
      <c r="E26" s="143"/>
    </row>
    <row r="27" spans="1:5" s="171" customFormat="1" ht="12.75" hidden="1" customHeight="1">
      <c r="A27" s="150" t="s">
        <v>180</v>
      </c>
      <c r="B27" s="151"/>
      <c r="C27" s="152"/>
      <c r="D27" s="153"/>
      <c r="E27" s="153">
        <f>SUM(E24:E25)</f>
        <v>0</v>
      </c>
    </row>
    <row r="28" spans="1:5" s="171" customFormat="1" ht="12.75" hidden="1" customHeight="1">
      <c r="A28" s="150" t="s">
        <v>181</v>
      </c>
      <c r="B28" s="154"/>
      <c r="C28" s="155"/>
      <c r="D28" s="153"/>
      <c r="E28" s="153">
        <f>+E27*12</f>
        <v>0</v>
      </c>
    </row>
    <row r="29" spans="1:5" hidden="1"/>
  </sheetData>
  <mergeCells count="11">
    <mergeCell ref="A22:A23"/>
    <mergeCell ref="A2:E2"/>
    <mergeCell ref="A9:A10"/>
    <mergeCell ref="B9:B10"/>
    <mergeCell ref="C9:C10"/>
    <mergeCell ref="D9:D10"/>
    <mergeCell ref="E9:E10"/>
    <mergeCell ref="E22:E23"/>
    <mergeCell ref="B22:B23"/>
    <mergeCell ref="C22:C23"/>
    <mergeCell ref="D22:D23"/>
  </mergeCells>
  <pageMargins left="1.2204724409448819" right="0.19685039370078741" top="0.94488188976377963" bottom="0.74803149606299213" header="0.31496062992125984" footer="0.31496062992125984"/>
  <pageSetup paperSize="9" scale="95" orientation="portrait" verticalDpi="300" r:id="rId1"/>
</worksheet>
</file>

<file path=xl/worksheets/sheet11.xml><?xml version="1.0" encoding="utf-8"?>
<worksheet xmlns="http://schemas.openxmlformats.org/spreadsheetml/2006/main" xmlns:r="http://schemas.openxmlformats.org/officeDocument/2006/relationships">
  <dimension ref="A1:M37"/>
  <sheetViews>
    <sheetView topLeftCell="A40" workbookViewId="0">
      <selection activeCell="A2" sqref="A2:M2"/>
    </sheetView>
  </sheetViews>
  <sheetFormatPr baseColWidth="10" defaultRowHeight="15"/>
  <cols>
    <col min="1" max="13" width="7.140625" style="77" customWidth="1"/>
  </cols>
  <sheetData>
    <row r="1" spans="1:13" ht="3.75" customHeight="1"/>
    <row r="2" spans="1:13" ht="18.75" customHeight="1">
      <c r="A2" s="422" t="s">
        <v>317</v>
      </c>
      <c r="B2" s="423"/>
      <c r="C2" s="423"/>
      <c r="D2" s="423"/>
      <c r="E2" s="423"/>
      <c r="F2" s="423"/>
      <c r="G2" s="423"/>
      <c r="H2" s="423"/>
      <c r="I2" s="423"/>
      <c r="J2" s="423"/>
      <c r="K2" s="423"/>
      <c r="L2" s="423"/>
      <c r="M2" s="424"/>
    </row>
    <row r="3" spans="1:13" ht="37.5" customHeight="1">
      <c r="A3" s="446" t="s">
        <v>324</v>
      </c>
      <c r="B3" s="447"/>
      <c r="C3" s="447"/>
      <c r="D3" s="447"/>
      <c r="E3" s="447"/>
      <c r="F3" s="447"/>
      <c r="G3" s="447"/>
      <c r="H3" s="447"/>
      <c r="I3" s="447"/>
      <c r="J3" s="447"/>
      <c r="K3" s="447"/>
      <c r="L3" s="447"/>
      <c r="M3" s="448"/>
    </row>
    <row r="4" spans="1:13" ht="37.5" customHeight="1">
      <c r="A4" s="449" t="s">
        <v>318</v>
      </c>
      <c r="B4" s="450"/>
      <c r="C4" s="450"/>
      <c r="D4" s="450"/>
      <c r="E4" s="450"/>
      <c r="F4" s="450"/>
      <c r="G4" s="450"/>
      <c r="H4" s="450"/>
      <c r="I4" s="450"/>
      <c r="J4" s="450"/>
      <c r="K4" s="450"/>
      <c r="L4" s="450"/>
      <c r="M4" s="451"/>
    </row>
    <row r="5" spans="1:13" ht="18.75" customHeight="1">
      <c r="A5" s="431" t="s">
        <v>319</v>
      </c>
      <c r="B5" s="432"/>
      <c r="C5" s="432"/>
      <c r="D5" s="432"/>
      <c r="E5" s="432"/>
      <c r="F5" s="432"/>
      <c r="G5" s="432"/>
      <c r="H5" s="432"/>
      <c r="I5" s="432"/>
      <c r="J5" s="432"/>
      <c r="K5" s="432"/>
      <c r="L5" s="432"/>
      <c r="M5" s="433"/>
    </row>
    <row r="6" spans="1:13" ht="15.75" customHeight="1">
      <c r="A6" s="452"/>
      <c r="B6" s="453"/>
      <c r="C6" s="453"/>
      <c r="D6" s="453"/>
      <c r="E6" s="453"/>
      <c r="F6" s="453"/>
      <c r="G6" s="453"/>
      <c r="H6" s="453"/>
      <c r="I6" s="453"/>
      <c r="J6" s="453"/>
      <c r="K6" s="453"/>
      <c r="L6" s="453"/>
      <c r="M6" s="454"/>
    </row>
    <row r="7" spans="1:13">
      <c r="A7" s="437"/>
      <c r="B7" s="438"/>
      <c r="C7" s="438"/>
      <c r="D7" s="438"/>
      <c r="E7" s="438"/>
      <c r="F7" s="438"/>
      <c r="G7" s="438"/>
      <c r="H7" s="438"/>
      <c r="I7" s="438"/>
      <c r="J7" s="438"/>
      <c r="K7" s="438"/>
      <c r="L7" s="438"/>
      <c r="M7" s="439"/>
    </row>
    <row r="8" spans="1:13">
      <c r="A8" s="437"/>
      <c r="B8" s="438"/>
      <c r="C8" s="438"/>
      <c r="D8" s="438"/>
      <c r="E8" s="438"/>
      <c r="F8" s="438"/>
      <c r="G8" s="438"/>
      <c r="H8" s="438"/>
      <c r="I8" s="438"/>
      <c r="J8" s="438"/>
      <c r="K8" s="438"/>
      <c r="L8" s="438"/>
      <c r="M8" s="439"/>
    </row>
    <row r="9" spans="1:13">
      <c r="A9" s="428"/>
      <c r="B9" s="429"/>
      <c r="C9" s="429"/>
      <c r="D9" s="429"/>
      <c r="E9" s="429"/>
      <c r="F9" s="429"/>
      <c r="G9" s="429"/>
      <c r="H9" s="429"/>
      <c r="I9" s="429"/>
      <c r="J9" s="429"/>
      <c r="K9" s="429"/>
      <c r="L9" s="429"/>
      <c r="M9" s="430"/>
    </row>
    <row r="10" spans="1:13">
      <c r="A10" s="440"/>
      <c r="B10" s="441"/>
      <c r="C10" s="441"/>
      <c r="D10" s="441"/>
      <c r="E10" s="441"/>
      <c r="F10" s="441"/>
      <c r="G10" s="441"/>
      <c r="H10" s="441"/>
      <c r="I10" s="441"/>
      <c r="J10" s="441"/>
      <c r="K10" s="441"/>
      <c r="L10" s="441"/>
      <c r="M10" s="442"/>
    </row>
    <row r="11" spans="1:13" ht="19.5" customHeight="1">
      <c r="A11" s="431" t="s">
        <v>321</v>
      </c>
      <c r="B11" s="432"/>
      <c r="C11" s="432"/>
      <c r="D11" s="432"/>
      <c r="E11" s="432"/>
      <c r="F11" s="432"/>
      <c r="G11" s="432"/>
      <c r="H11" s="432"/>
      <c r="I11" s="432"/>
      <c r="J11" s="432"/>
      <c r="K11" s="432"/>
      <c r="L11" s="432"/>
      <c r="M11" s="433"/>
    </row>
    <row r="12" spans="1:13" ht="15.75" customHeight="1">
      <c r="A12" s="434"/>
      <c r="B12" s="435"/>
      <c r="C12" s="435"/>
      <c r="D12" s="435"/>
      <c r="E12" s="435"/>
      <c r="F12" s="435"/>
      <c r="G12" s="435"/>
      <c r="H12" s="435"/>
      <c r="I12" s="435"/>
      <c r="J12" s="435"/>
      <c r="K12" s="435"/>
      <c r="L12" s="435"/>
      <c r="M12" s="436"/>
    </row>
    <row r="13" spans="1:13">
      <c r="A13" s="434"/>
      <c r="B13" s="435"/>
      <c r="C13" s="435"/>
      <c r="D13" s="435"/>
      <c r="E13" s="435"/>
      <c r="F13" s="435"/>
      <c r="G13" s="435"/>
      <c r="H13" s="435"/>
      <c r="I13" s="435"/>
      <c r="J13" s="435"/>
      <c r="K13" s="435"/>
      <c r="L13" s="435"/>
      <c r="M13" s="436"/>
    </row>
    <row r="14" spans="1:13">
      <c r="A14" s="428"/>
      <c r="B14" s="429"/>
      <c r="C14" s="429"/>
      <c r="D14" s="429"/>
      <c r="E14" s="429"/>
      <c r="F14" s="429"/>
      <c r="G14" s="429"/>
      <c r="H14" s="429"/>
      <c r="I14" s="429"/>
      <c r="J14" s="429"/>
      <c r="K14" s="429"/>
      <c r="L14" s="429"/>
      <c r="M14" s="430"/>
    </row>
    <row r="15" spans="1:13">
      <c r="A15" s="434"/>
      <c r="B15" s="435"/>
      <c r="C15" s="435"/>
      <c r="D15" s="435"/>
      <c r="E15" s="435"/>
      <c r="F15" s="435"/>
      <c r="G15" s="435"/>
      <c r="H15" s="435"/>
      <c r="I15" s="435"/>
      <c r="J15" s="435"/>
      <c r="K15" s="435"/>
      <c r="L15" s="435"/>
      <c r="M15" s="436"/>
    </row>
    <row r="16" spans="1:13">
      <c r="A16" s="434"/>
      <c r="B16" s="435"/>
      <c r="C16" s="435"/>
      <c r="D16" s="435"/>
      <c r="E16" s="435"/>
      <c r="F16" s="435"/>
      <c r="G16" s="435"/>
      <c r="H16" s="435"/>
      <c r="I16" s="435"/>
      <c r="J16" s="435"/>
      <c r="K16" s="435"/>
      <c r="L16" s="435"/>
      <c r="M16" s="436"/>
    </row>
    <row r="17" spans="1:13">
      <c r="A17" s="443"/>
      <c r="B17" s="444"/>
      <c r="C17" s="444"/>
      <c r="D17" s="444"/>
      <c r="E17" s="444"/>
      <c r="F17" s="444"/>
      <c r="G17" s="444"/>
      <c r="H17" s="444"/>
      <c r="I17" s="444"/>
      <c r="J17" s="444"/>
      <c r="K17" s="444"/>
      <c r="L17" s="444"/>
      <c r="M17" s="445"/>
    </row>
    <row r="18" spans="1:13" s="52" customFormat="1" ht="18.75" customHeight="1">
      <c r="A18" s="431" t="s">
        <v>322</v>
      </c>
      <c r="B18" s="432"/>
      <c r="C18" s="432"/>
      <c r="D18" s="432"/>
      <c r="E18" s="432"/>
      <c r="F18" s="432"/>
      <c r="G18" s="432"/>
      <c r="H18" s="432"/>
      <c r="I18" s="432"/>
      <c r="J18" s="432"/>
      <c r="K18" s="432"/>
      <c r="L18" s="432"/>
      <c r="M18" s="433"/>
    </row>
    <row r="19" spans="1:13">
      <c r="A19" s="434"/>
      <c r="B19" s="435"/>
      <c r="C19" s="435"/>
      <c r="D19" s="435"/>
      <c r="E19" s="435"/>
      <c r="F19" s="435"/>
      <c r="G19" s="435"/>
      <c r="H19" s="435"/>
      <c r="I19" s="435"/>
      <c r="J19" s="435"/>
      <c r="K19" s="435"/>
      <c r="L19" s="435"/>
      <c r="M19" s="436"/>
    </row>
    <row r="20" spans="1:13">
      <c r="A20" s="434"/>
      <c r="B20" s="435"/>
      <c r="C20" s="435"/>
      <c r="D20" s="435"/>
      <c r="E20" s="435"/>
      <c r="F20" s="435"/>
      <c r="G20" s="435"/>
      <c r="H20" s="435"/>
      <c r="I20" s="435"/>
      <c r="J20" s="435"/>
      <c r="K20" s="435"/>
      <c r="L20" s="435"/>
      <c r="M20" s="436"/>
    </row>
    <row r="21" spans="1:13">
      <c r="A21" s="428"/>
      <c r="B21" s="429"/>
      <c r="C21" s="429"/>
      <c r="D21" s="429"/>
      <c r="E21" s="429"/>
      <c r="F21" s="429"/>
      <c r="G21" s="429"/>
      <c r="H21" s="429"/>
      <c r="I21" s="429"/>
      <c r="J21" s="429"/>
      <c r="K21" s="429"/>
      <c r="L21" s="429"/>
      <c r="M21" s="430"/>
    </row>
    <row r="22" spans="1:13">
      <c r="A22" s="434"/>
      <c r="B22" s="435"/>
      <c r="C22" s="435"/>
      <c r="D22" s="435"/>
      <c r="E22" s="435"/>
      <c r="F22" s="435"/>
      <c r="G22" s="435"/>
      <c r="H22" s="435"/>
      <c r="I22" s="435"/>
      <c r="J22" s="435"/>
      <c r="K22" s="435"/>
      <c r="L22" s="435"/>
      <c r="M22" s="436"/>
    </row>
    <row r="23" spans="1:13">
      <c r="A23" s="434"/>
      <c r="B23" s="435"/>
      <c r="C23" s="435"/>
      <c r="D23" s="435"/>
      <c r="E23" s="435"/>
      <c r="F23" s="435"/>
      <c r="G23" s="435"/>
      <c r="H23" s="435"/>
      <c r="I23" s="435"/>
      <c r="J23" s="435"/>
      <c r="K23" s="435"/>
      <c r="L23" s="435"/>
      <c r="M23" s="436"/>
    </row>
    <row r="24" spans="1:13">
      <c r="A24" s="434"/>
      <c r="B24" s="435"/>
      <c r="C24" s="435"/>
      <c r="D24" s="435"/>
      <c r="E24" s="435"/>
      <c r="F24" s="435"/>
      <c r="G24" s="435"/>
      <c r="H24" s="435"/>
      <c r="I24" s="435"/>
      <c r="J24" s="435"/>
      <c r="K24" s="435"/>
      <c r="L24" s="435"/>
      <c r="M24" s="436"/>
    </row>
    <row r="25" spans="1:13" ht="18.75" customHeight="1">
      <c r="A25" s="431" t="s">
        <v>323</v>
      </c>
      <c r="B25" s="432"/>
      <c r="C25" s="432"/>
      <c r="D25" s="432"/>
      <c r="E25" s="432"/>
      <c r="F25" s="432"/>
      <c r="G25" s="432"/>
      <c r="H25" s="432"/>
      <c r="I25" s="432"/>
      <c r="J25" s="432"/>
      <c r="K25" s="432"/>
      <c r="L25" s="432"/>
      <c r="M25" s="433"/>
    </row>
    <row r="26" spans="1:13">
      <c r="A26" s="434"/>
      <c r="B26" s="435"/>
      <c r="C26" s="435"/>
      <c r="D26" s="435"/>
      <c r="E26" s="435"/>
      <c r="F26" s="435"/>
      <c r="G26" s="435"/>
      <c r="H26" s="435"/>
      <c r="I26" s="435"/>
      <c r="J26" s="435"/>
      <c r="K26" s="435"/>
      <c r="L26" s="435"/>
      <c r="M26" s="436"/>
    </row>
    <row r="27" spans="1:13">
      <c r="A27" s="434"/>
      <c r="B27" s="435"/>
      <c r="C27" s="435"/>
      <c r="D27" s="435"/>
      <c r="E27" s="435"/>
      <c r="F27" s="435"/>
      <c r="G27" s="435"/>
      <c r="H27" s="435"/>
      <c r="I27" s="435"/>
      <c r="J27" s="435"/>
      <c r="K27" s="435"/>
      <c r="L27" s="435"/>
      <c r="M27" s="436"/>
    </row>
    <row r="28" spans="1:13">
      <c r="A28" s="428"/>
      <c r="B28" s="429"/>
      <c r="C28" s="429"/>
      <c r="D28" s="429"/>
      <c r="E28" s="429"/>
      <c r="F28" s="429"/>
      <c r="G28" s="429"/>
      <c r="H28" s="429"/>
      <c r="I28" s="429"/>
      <c r="J28" s="429"/>
      <c r="K28" s="429"/>
      <c r="L28" s="429"/>
      <c r="M28" s="430"/>
    </row>
    <row r="29" spans="1:13">
      <c r="A29" s="434"/>
      <c r="B29" s="435"/>
      <c r="C29" s="435"/>
      <c r="D29" s="435"/>
      <c r="E29" s="435"/>
      <c r="F29" s="435"/>
      <c r="G29" s="435"/>
      <c r="H29" s="435"/>
      <c r="I29" s="435"/>
      <c r="J29" s="435"/>
      <c r="K29" s="435"/>
      <c r="L29" s="435"/>
      <c r="M29" s="436"/>
    </row>
    <row r="30" spans="1:13">
      <c r="A30" s="434"/>
      <c r="B30" s="435"/>
      <c r="C30" s="435"/>
      <c r="D30" s="435"/>
      <c r="E30" s="435"/>
      <c r="F30" s="435"/>
      <c r="G30" s="435"/>
      <c r="H30" s="435"/>
      <c r="I30" s="435"/>
      <c r="J30" s="435"/>
      <c r="K30" s="435"/>
      <c r="L30" s="435"/>
      <c r="M30" s="436"/>
    </row>
    <row r="31" spans="1:13" ht="18.75" customHeight="1">
      <c r="A31" s="431" t="s">
        <v>320</v>
      </c>
      <c r="B31" s="432"/>
      <c r="C31" s="432"/>
      <c r="D31" s="432"/>
      <c r="E31" s="432"/>
      <c r="F31" s="432"/>
      <c r="G31" s="432"/>
      <c r="H31" s="432"/>
      <c r="I31" s="432"/>
      <c r="J31" s="432"/>
      <c r="K31" s="432"/>
      <c r="L31" s="432"/>
      <c r="M31" s="433"/>
    </row>
    <row r="32" spans="1:13">
      <c r="A32" s="428"/>
      <c r="B32" s="429"/>
      <c r="C32" s="429"/>
      <c r="D32" s="429"/>
      <c r="E32" s="429"/>
      <c r="F32" s="429"/>
      <c r="G32" s="429"/>
      <c r="H32" s="429"/>
      <c r="I32" s="429"/>
      <c r="J32" s="429"/>
      <c r="K32" s="429"/>
      <c r="L32" s="429"/>
      <c r="M32" s="430"/>
    </row>
    <row r="33" spans="1:13">
      <c r="A33" s="428"/>
      <c r="B33" s="429"/>
      <c r="C33" s="429"/>
      <c r="D33" s="429"/>
      <c r="E33" s="429"/>
      <c r="F33" s="429"/>
      <c r="G33" s="429"/>
      <c r="H33" s="429"/>
      <c r="I33" s="429"/>
      <c r="J33" s="429"/>
      <c r="K33" s="429"/>
      <c r="L33" s="429"/>
      <c r="M33" s="430"/>
    </row>
    <row r="34" spans="1:13">
      <c r="A34" s="428"/>
      <c r="B34" s="429"/>
      <c r="C34" s="429"/>
      <c r="D34" s="429"/>
      <c r="E34" s="429"/>
      <c r="F34" s="429"/>
      <c r="G34" s="429"/>
      <c r="H34" s="429"/>
      <c r="I34" s="429"/>
      <c r="J34" s="429"/>
      <c r="K34" s="429"/>
      <c r="L34" s="429"/>
      <c r="M34" s="430"/>
    </row>
    <row r="35" spans="1:13">
      <c r="A35" s="428"/>
      <c r="B35" s="429"/>
      <c r="C35" s="429"/>
      <c r="D35" s="429"/>
      <c r="E35" s="429"/>
      <c r="F35" s="429"/>
      <c r="G35" s="429"/>
      <c r="H35" s="429"/>
      <c r="I35" s="429"/>
      <c r="J35" s="429"/>
      <c r="K35" s="429"/>
      <c r="L35" s="429"/>
      <c r="M35" s="430"/>
    </row>
    <row r="36" spans="1:13">
      <c r="A36" s="428"/>
      <c r="B36" s="429"/>
      <c r="C36" s="429"/>
      <c r="D36" s="429"/>
      <c r="E36" s="429"/>
      <c r="F36" s="429"/>
      <c r="G36" s="429"/>
      <c r="H36" s="429"/>
      <c r="I36" s="429"/>
      <c r="J36" s="429"/>
      <c r="K36" s="429"/>
      <c r="L36" s="429"/>
      <c r="M36" s="430"/>
    </row>
    <row r="37" spans="1:13">
      <c r="A37" s="425"/>
      <c r="B37" s="426"/>
      <c r="C37" s="426"/>
      <c r="D37" s="426"/>
      <c r="E37" s="426"/>
      <c r="F37" s="426"/>
      <c r="G37" s="426"/>
      <c r="H37" s="426"/>
      <c r="I37" s="426"/>
      <c r="J37" s="426"/>
      <c r="K37" s="426"/>
      <c r="L37" s="426"/>
      <c r="M37" s="427"/>
    </row>
  </sheetData>
  <mergeCells count="36">
    <mergeCell ref="A3:M3"/>
    <mergeCell ref="A4:M4"/>
    <mergeCell ref="A5:M5"/>
    <mergeCell ref="A6:M6"/>
    <mergeCell ref="A7:M7"/>
    <mergeCell ref="A36:M36"/>
    <mergeCell ref="A8:M8"/>
    <mergeCell ref="A9:M9"/>
    <mergeCell ref="A10:M10"/>
    <mergeCell ref="A28:M28"/>
    <mergeCell ref="A25:M25"/>
    <mergeCell ref="A22:M22"/>
    <mergeCell ref="A11:M11"/>
    <mergeCell ref="A12:M12"/>
    <mergeCell ref="A13:M13"/>
    <mergeCell ref="A15:M15"/>
    <mergeCell ref="A16:M16"/>
    <mergeCell ref="A17:M17"/>
    <mergeCell ref="A18:M18"/>
    <mergeCell ref="A14:M14"/>
    <mergeCell ref="A2:M2"/>
    <mergeCell ref="A37:M37"/>
    <mergeCell ref="A35:M35"/>
    <mergeCell ref="A31:M31"/>
    <mergeCell ref="A33:M33"/>
    <mergeCell ref="A19:M19"/>
    <mergeCell ref="A20:M20"/>
    <mergeCell ref="A23:M23"/>
    <mergeCell ref="A24:M24"/>
    <mergeCell ref="A26:M26"/>
    <mergeCell ref="A27:M27"/>
    <mergeCell ref="A21:M21"/>
    <mergeCell ref="A29:M29"/>
    <mergeCell ref="A30:M30"/>
    <mergeCell ref="A32:M32"/>
    <mergeCell ref="A34:M34"/>
  </mergeCells>
  <pageMargins left="0.70866141732283472" right="0.2" top="0.35"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dimension ref="A1:M37"/>
  <sheetViews>
    <sheetView topLeftCell="A19" workbookViewId="0">
      <selection activeCell="A2" sqref="A2:M2"/>
    </sheetView>
  </sheetViews>
  <sheetFormatPr baseColWidth="10" defaultRowHeight="15"/>
  <cols>
    <col min="1" max="13" width="7.140625" style="68" customWidth="1"/>
  </cols>
  <sheetData>
    <row r="1" spans="1:13" ht="3.75" customHeight="1"/>
    <row r="2" spans="1:13" ht="18.75" customHeight="1">
      <c r="A2" s="455" t="s">
        <v>312</v>
      </c>
      <c r="B2" s="456"/>
      <c r="C2" s="456"/>
      <c r="D2" s="456"/>
      <c r="E2" s="456"/>
      <c r="F2" s="456"/>
      <c r="G2" s="456"/>
      <c r="H2" s="456"/>
      <c r="I2" s="456"/>
      <c r="J2" s="456"/>
      <c r="K2" s="456"/>
      <c r="L2" s="456"/>
      <c r="M2" s="457"/>
    </row>
    <row r="3" spans="1:13" ht="20.25">
      <c r="A3" s="458" t="s">
        <v>316</v>
      </c>
      <c r="B3" s="458"/>
      <c r="C3" s="458"/>
      <c r="D3" s="458"/>
      <c r="E3" s="458"/>
      <c r="F3" s="458"/>
      <c r="G3" s="458"/>
      <c r="H3" s="458"/>
      <c r="I3" s="458"/>
      <c r="J3" s="458"/>
      <c r="K3" s="458"/>
      <c r="L3" s="458"/>
      <c r="M3" s="458"/>
    </row>
    <row r="4" spans="1:13">
      <c r="A4" s="459" t="s">
        <v>301</v>
      </c>
      <c r="B4" s="459"/>
      <c r="C4" s="459"/>
      <c r="D4" s="459"/>
      <c r="E4" s="459"/>
      <c r="F4" s="459"/>
      <c r="G4" s="459"/>
      <c r="H4" s="459"/>
      <c r="I4" s="459"/>
      <c r="J4" s="459"/>
      <c r="K4" s="459"/>
      <c r="L4" s="459"/>
      <c r="M4" s="459"/>
    </row>
    <row r="5" spans="1:13">
      <c r="A5" s="72"/>
      <c r="B5" s="73"/>
      <c r="C5" s="73"/>
      <c r="D5" s="73"/>
      <c r="E5" s="73"/>
      <c r="F5" s="73"/>
      <c r="G5" s="73"/>
      <c r="H5" s="73"/>
      <c r="I5" s="73"/>
      <c r="J5" s="73"/>
      <c r="K5" s="73"/>
      <c r="L5" s="73"/>
      <c r="M5" s="74"/>
    </row>
    <row r="6" spans="1:13">
      <c r="A6" s="75" t="s">
        <v>313</v>
      </c>
      <c r="B6" s="69"/>
      <c r="C6" s="69"/>
      <c r="D6" s="70"/>
      <c r="E6" s="69"/>
      <c r="F6" s="69"/>
      <c r="G6" s="69"/>
      <c r="H6" s="69"/>
      <c r="I6" s="69"/>
      <c r="J6" s="69"/>
      <c r="K6" s="69"/>
      <c r="L6" s="69"/>
      <c r="M6" s="76"/>
    </row>
    <row r="7" spans="1:13">
      <c r="A7" s="75" t="s">
        <v>314</v>
      </c>
      <c r="B7" s="69"/>
      <c r="C7" s="69"/>
      <c r="D7" s="70"/>
      <c r="E7" s="69"/>
      <c r="F7" s="69"/>
      <c r="G7" s="69"/>
      <c r="H7" s="69"/>
      <c r="I7" s="69"/>
      <c r="J7" s="69"/>
      <c r="K7" s="69"/>
      <c r="L7" s="69"/>
      <c r="M7" s="76"/>
    </row>
    <row r="8" spans="1:13">
      <c r="A8" s="75" t="s">
        <v>302</v>
      </c>
      <c r="B8" s="77"/>
      <c r="C8" s="77"/>
      <c r="D8" s="71"/>
      <c r="E8" s="77"/>
      <c r="F8" s="77" t="s">
        <v>183</v>
      </c>
      <c r="G8" s="77"/>
      <c r="H8" s="77"/>
      <c r="I8" s="77"/>
      <c r="J8" s="77"/>
      <c r="K8" s="77"/>
      <c r="L8" s="77"/>
      <c r="M8" s="78"/>
    </row>
    <row r="9" spans="1:13">
      <c r="A9" s="75" t="s">
        <v>303</v>
      </c>
      <c r="B9" s="77"/>
      <c r="C9" s="77"/>
      <c r="D9" s="71"/>
      <c r="E9" s="77"/>
      <c r="F9" s="77" t="s">
        <v>183</v>
      </c>
      <c r="G9" s="77"/>
      <c r="H9" s="77"/>
      <c r="I9" s="77"/>
      <c r="J9" s="77"/>
      <c r="K9" s="77"/>
      <c r="L9" s="77"/>
      <c r="M9" s="78"/>
    </row>
    <row r="10" spans="1:13">
      <c r="A10" s="79"/>
      <c r="B10" s="77"/>
      <c r="C10" s="77"/>
      <c r="D10" s="77"/>
      <c r="E10" s="77"/>
      <c r="F10" s="77" t="s">
        <v>183</v>
      </c>
      <c r="G10" s="77"/>
      <c r="H10" s="77"/>
      <c r="I10" s="77"/>
      <c r="J10" s="77"/>
      <c r="K10" s="77"/>
      <c r="L10" s="77"/>
      <c r="M10" s="78"/>
    </row>
    <row r="11" spans="1:13">
      <c r="A11" s="80" t="s">
        <v>304</v>
      </c>
      <c r="B11" s="77"/>
      <c r="C11" s="77"/>
      <c r="D11" s="460" t="s">
        <v>183</v>
      </c>
      <c r="E11" s="460"/>
      <c r="F11" s="460"/>
      <c r="G11" s="460"/>
      <c r="H11" s="77"/>
      <c r="I11" s="77"/>
      <c r="J11" s="77"/>
      <c r="K11" s="77"/>
      <c r="L11" s="77"/>
      <c r="M11" s="78"/>
    </row>
    <row r="12" spans="1:13">
      <c r="A12" s="80" t="s">
        <v>315</v>
      </c>
      <c r="B12" s="77"/>
      <c r="C12" s="77"/>
      <c r="D12" s="460" t="s">
        <v>183</v>
      </c>
      <c r="E12" s="460"/>
      <c r="F12" s="460"/>
      <c r="G12" s="460"/>
      <c r="H12" s="77"/>
      <c r="I12" s="77"/>
      <c r="J12" s="77"/>
      <c r="K12" s="77"/>
      <c r="L12" s="77"/>
      <c r="M12" s="78"/>
    </row>
    <row r="13" spans="1:13">
      <c r="A13" s="81"/>
      <c r="B13" s="82" t="s">
        <v>183</v>
      </c>
      <c r="C13" s="82" t="s">
        <v>183</v>
      </c>
      <c r="D13" s="82" t="s">
        <v>183</v>
      </c>
      <c r="E13" s="82"/>
      <c r="F13" s="82" t="s">
        <v>183</v>
      </c>
      <c r="G13" s="82"/>
      <c r="H13" s="82"/>
      <c r="I13" s="82"/>
      <c r="J13" s="82"/>
      <c r="K13" s="82"/>
      <c r="L13" s="82"/>
      <c r="M13" s="83"/>
    </row>
    <row r="14" spans="1:13">
      <c r="A14" s="431" t="s">
        <v>305</v>
      </c>
      <c r="B14" s="432"/>
      <c r="C14" s="432"/>
      <c r="D14" s="432"/>
      <c r="E14" s="432"/>
      <c r="F14" s="432"/>
      <c r="G14" s="432"/>
      <c r="H14" s="432"/>
      <c r="I14" s="432"/>
      <c r="J14" s="432"/>
      <c r="K14" s="432"/>
      <c r="L14" s="432"/>
      <c r="M14" s="433"/>
    </row>
    <row r="15" spans="1:13">
      <c r="A15" s="461"/>
      <c r="B15" s="462"/>
      <c r="C15" s="462"/>
      <c r="D15" s="462"/>
      <c r="E15" s="462"/>
      <c r="F15" s="462"/>
      <c r="G15" s="462"/>
      <c r="H15" s="462"/>
      <c r="I15" s="462"/>
      <c r="J15" s="462"/>
      <c r="K15" s="462"/>
      <c r="L15" s="462"/>
      <c r="M15" s="463"/>
    </row>
    <row r="16" spans="1:13">
      <c r="A16" s="464"/>
      <c r="B16" s="465"/>
      <c r="C16" s="465"/>
      <c r="D16" s="465"/>
      <c r="E16" s="465"/>
      <c r="F16" s="465"/>
      <c r="G16" s="465"/>
      <c r="H16" s="465"/>
      <c r="I16" s="465"/>
      <c r="J16" s="465"/>
      <c r="K16" s="465"/>
      <c r="L16" s="465"/>
      <c r="M16" s="466"/>
    </row>
    <row r="17" spans="1:13">
      <c r="A17" s="431" t="s">
        <v>306</v>
      </c>
      <c r="B17" s="432"/>
      <c r="C17" s="432"/>
      <c r="D17" s="432"/>
      <c r="E17" s="432"/>
      <c r="F17" s="432"/>
      <c r="G17" s="432"/>
      <c r="H17" s="432"/>
      <c r="I17" s="432"/>
      <c r="J17" s="432"/>
      <c r="K17" s="432"/>
      <c r="L17" s="432"/>
      <c r="M17" s="433"/>
    </row>
    <row r="18" spans="1:13">
      <c r="A18" s="461"/>
      <c r="B18" s="462"/>
      <c r="C18" s="462"/>
      <c r="D18" s="462"/>
      <c r="E18" s="462"/>
      <c r="F18" s="462"/>
      <c r="G18" s="462"/>
      <c r="H18" s="462"/>
      <c r="I18" s="462"/>
      <c r="J18" s="462"/>
      <c r="K18" s="462"/>
      <c r="L18" s="462"/>
      <c r="M18" s="463"/>
    </row>
    <row r="19" spans="1:13">
      <c r="A19" s="464"/>
      <c r="B19" s="465"/>
      <c r="C19" s="465"/>
      <c r="D19" s="465"/>
      <c r="E19" s="465"/>
      <c r="F19" s="465"/>
      <c r="G19" s="465"/>
      <c r="H19" s="465"/>
      <c r="I19" s="465"/>
      <c r="J19" s="465"/>
      <c r="K19" s="465"/>
      <c r="L19" s="465"/>
      <c r="M19" s="466"/>
    </row>
    <row r="20" spans="1:13">
      <c r="A20" s="431" t="s">
        <v>307</v>
      </c>
      <c r="B20" s="432"/>
      <c r="C20" s="432"/>
      <c r="D20" s="432"/>
      <c r="E20" s="432"/>
      <c r="F20" s="432"/>
      <c r="G20" s="432"/>
      <c r="H20" s="432"/>
      <c r="I20" s="432"/>
      <c r="J20" s="432"/>
      <c r="K20" s="432"/>
      <c r="L20" s="432"/>
      <c r="M20" s="433"/>
    </row>
    <row r="21" spans="1:13">
      <c r="A21" s="461"/>
      <c r="B21" s="462"/>
      <c r="C21" s="462"/>
      <c r="D21" s="462"/>
      <c r="E21" s="462"/>
      <c r="F21" s="462"/>
      <c r="G21" s="462"/>
      <c r="H21" s="462"/>
      <c r="I21" s="462"/>
      <c r="J21" s="462"/>
      <c r="K21" s="462"/>
      <c r="L21" s="462"/>
      <c r="M21" s="463"/>
    </row>
    <row r="22" spans="1:13">
      <c r="A22" s="464"/>
      <c r="B22" s="465"/>
      <c r="C22" s="465"/>
      <c r="D22" s="465"/>
      <c r="E22" s="465"/>
      <c r="F22" s="465"/>
      <c r="G22" s="465"/>
      <c r="H22" s="465"/>
      <c r="I22" s="465"/>
      <c r="J22" s="465"/>
      <c r="K22" s="465"/>
      <c r="L22" s="465"/>
      <c r="M22" s="466"/>
    </row>
    <row r="23" spans="1:13">
      <c r="A23" s="431" t="s">
        <v>308</v>
      </c>
      <c r="B23" s="432"/>
      <c r="C23" s="432"/>
      <c r="D23" s="432"/>
      <c r="E23" s="432"/>
      <c r="F23" s="432"/>
      <c r="G23" s="432"/>
      <c r="H23" s="432"/>
      <c r="I23" s="432"/>
      <c r="J23" s="432"/>
      <c r="K23" s="432"/>
      <c r="L23" s="432"/>
      <c r="M23" s="433"/>
    </row>
    <row r="24" spans="1:13">
      <c r="A24" s="461"/>
      <c r="B24" s="462"/>
      <c r="C24" s="462"/>
      <c r="D24" s="462"/>
      <c r="E24" s="462"/>
      <c r="F24" s="462"/>
      <c r="G24" s="462"/>
      <c r="H24" s="462"/>
      <c r="I24" s="462"/>
      <c r="J24" s="462"/>
      <c r="K24" s="462"/>
      <c r="L24" s="462"/>
      <c r="M24" s="463"/>
    </row>
    <row r="25" spans="1:13">
      <c r="A25" s="464"/>
      <c r="B25" s="465"/>
      <c r="C25" s="465"/>
      <c r="D25" s="465"/>
      <c r="E25" s="465"/>
      <c r="F25" s="465"/>
      <c r="G25" s="465"/>
      <c r="H25" s="465"/>
      <c r="I25" s="465"/>
      <c r="J25" s="465"/>
      <c r="K25" s="465"/>
      <c r="L25" s="465"/>
      <c r="M25" s="466"/>
    </row>
    <row r="26" spans="1:13">
      <c r="A26" s="431" t="s">
        <v>309</v>
      </c>
      <c r="B26" s="432"/>
      <c r="C26" s="432"/>
      <c r="D26" s="432"/>
      <c r="E26" s="432"/>
      <c r="F26" s="432"/>
      <c r="G26" s="432"/>
      <c r="H26" s="432"/>
      <c r="I26" s="432"/>
      <c r="J26" s="432"/>
      <c r="K26" s="432"/>
      <c r="L26" s="432"/>
      <c r="M26" s="433"/>
    </row>
    <row r="27" spans="1:13">
      <c r="A27" s="461"/>
      <c r="B27" s="462"/>
      <c r="C27" s="462"/>
      <c r="D27" s="462"/>
      <c r="E27" s="462"/>
      <c r="F27" s="462"/>
      <c r="G27" s="462"/>
      <c r="H27" s="462"/>
      <c r="I27" s="462"/>
      <c r="J27" s="462"/>
      <c r="K27" s="462"/>
      <c r="L27" s="462"/>
      <c r="M27" s="463"/>
    </row>
    <row r="28" spans="1:13">
      <c r="A28" s="464"/>
      <c r="B28" s="465"/>
      <c r="C28" s="465"/>
      <c r="D28" s="465"/>
      <c r="E28" s="465"/>
      <c r="F28" s="465"/>
      <c r="G28" s="465"/>
      <c r="H28" s="465"/>
      <c r="I28" s="465"/>
      <c r="J28" s="465"/>
      <c r="K28" s="465"/>
      <c r="L28" s="465"/>
      <c r="M28" s="466"/>
    </row>
    <row r="29" spans="1:13">
      <c r="A29" s="431" t="s">
        <v>310</v>
      </c>
      <c r="B29" s="432"/>
      <c r="C29" s="432"/>
      <c r="D29" s="432"/>
      <c r="E29" s="432"/>
      <c r="F29" s="432"/>
      <c r="G29" s="432"/>
      <c r="H29" s="432"/>
      <c r="I29" s="432"/>
      <c r="J29" s="432"/>
      <c r="K29" s="432"/>
      <c r="L29" s="432"/>
      <c r="M29" s="433"/>
    </row>
    <row r="30" spans="1:13">
      <c r="A30" s="461"/>
      <c r="B30" s="462"/>
      <c r="C30" s="462"/>
      <c r="D30" s="462"/>
      <c r="E30" s="462"/>
      <c r="F30" s="462"/>
      <c r="G30" s="462"/>
      <c r="H30" s="462"/>
      <c r="I30" s="462"/>
      <c r="J30" s="462"/>
      <c r="K30" s="462"/>
      <c r="L30" s="462"/>
      <c r="M30" s="463"/>
    </row>
    <row r="31" spans="1:13">
      <c r="A31" s="464"/>
      <c r="B31" s="465"/>
      <c r="C31" s="465"/>
      <c r="D31" s="465"/>
      <c r="E31" s="465"/>
      <c r="F31" s="465"/>
      <c r="G31" s="465"/>
      <c r="H31" s="465"/>
      <c r="I31" s="465"/>
      <c r="J31" s="465"/>
      <c r="K31" s="465"/>
      <c r="L31" s="465"/>
      <c r="M31" s="466"/>
    </row>
    <row r="32" spans="1:13">
      <c r="A32" s="431" t="s">
        <v>311</v>
      </c>
      <c r="B32" s="432"/>
      <c r="C32" s="432"/>
      <c r="D32" s="432"/>
      <c r="E32" s="432"/>
      <c r="F32" s="432"/>
      <c r="G32" s="432"/>
      <c r="H32" s="432"/>
      <c r="I32" s="432"/>
      <c r="J32" s="432"/>
      <c r="K32" s="432"/>
      <c r="L32" s="432"/>
      <c r="M32" s="433"/>
    </row>
    <row r="33" spans="1:13">
      <c r="A33" s="461"/>
      <c r="B33" s="462"/>
      <c r="C33" s="462"/>
      <c r="D33" s="462"/>
      <c r="E33" s="462"/>
      <c r="F33" s="462"/>
      <c r="G33" s="462"/>
      <c r="H33" s="462"/>
      <c r="I33" s="462"/>
      <c r="J33" s="462"/>
      <c r="K33" s="462"/>
      <c r="L33" s="462"/>
      <c r="M33" s="463"/>
    </row>
    <row r="34" spans="1:13">
      <c r="A34" s="464"/>
      <c r="B34" s="465"/>
      <c r="C34" s="465"/>
      <c r="D34" s="465"/>
      <c r="E34" s="465"/>
      <c r="F34" s="465"/>
      <c r="G34" s="465"/>
      <c r="H34" s="465"/>
      <c r="I34" s="465"/>
      <c r="J34" s="465"/>
      <c r="K34" s="465"/>
      <c r="L34" s="465"/>
      <c r="M34" s="466"/>
    </row>
    <row r="35" spans="1:13">
      <c r="A35" s="431" t="s">
        <v>325</v>
      </c>
      <c r="B35" s="432"/>
      <c r="C35" s="432"/>
      <c r="D35" s="432"/>
      <c r="E35" s="432"/>
      <c r="F35" s="432"/>
      <c r="G35" s="432"/>
      <c r="H35" s="432"/>
      <c r="I35" s="432"/>
      <c r="J35" s="432"/>
      <c r="K35" s="432"/>
      <c r="L35" s="432"/>
      <c r="M35" s="433"/>
    </row>
    <row r="36" spans="1:13">
      <c r="A36" s="461"/>
      <c r="B36" s="462"/>
      <c r="C36" s="462"/>
      <c r="D36" s="462"/>
      <c r="E36" s="462"/>
      <c r="F36" s="462"/>
      <c r="G36" s="462"/>
      <c r="H36" s="462"/>
      <c r="I36" s="462"/>
      <c r="J36" s="462"/>
      <c r="K36" s="462"/>
      <c r="L36" s="462"/>
      <c r="M36" s="463"/>
    </row>
    <row r="37" spans="1:13">
      <c r="A37" s="464"/>
      <c r="B37" s="465"/>
      <c r="C37" s="465"/>
      <c r="D37" s="465"/>
      <c r="E37" s="465"/>
      <c r="F37" s="465"/>
      <c r="G37" s="465"/>
      <c r="H37" s="465"/>
      <c r="I37" s="465"/>
      <c r="J37" s="465"/>
      <c r="K37" s="465"/>
      <c r="L37" s="465"/>
      <c r="M37" s="466"/>
    </row>
  </sheetData>
  <mergeCells count="29">
    <mergeCell ref="A33:M33"/>
    <mergeCell ref="A34:M34"/>
    <mergeCell ref="A35:M35"/>
    <mergeCell ref="A36:M36"/>
    <mergeCell ref="A37:M37"/>
    <mergeCell ref="A32:M32"/>
    <mergeCell ref="A21:M21"/>
    <mergeCell ref="A22:M22"/>
    <mergeCell ref="A23:M23"/>
    <mergeCell ref="A24:M24"/>
    <mergeCell ref="A25:M25"/>
    <mergeCell ref="A26:M26"/>
    <mergeCell ref="A27:M27"/>
    <mergeCell ref="A28:M28"/>
    <mergeCell ref="A29:M29"/>
    <mergeCell ref="A30:M30"/>
    <mergeCell ref="A31:M31"/>
    <mergeCell ref="A20:M20"/>
    <mergeCell ref="A2:M2"/>
    <mergeCell ref="A3:M3"/>
    <mergeCell ref="A4:M4"/>
    <mergeCell ref="D11:G11"/>
    <mergeCell ref="D12:G12"/>
    <mergeCell ref="A14:M14"/>
    <mergeCell ref="A15:M15"/>
    <mergeCell ref="A16:M16"/>
    <mergeCell ref="A17:M17"/>
    <mergeCell ref="A18:M18"/>
    <mergeCell ref="A19:M19"/>
  </mergeCells>
  <pageMargins left="0.70866141732283472" right="0.2" top="0.35"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dimension ref="A1:G49"/>
  <sheetViews>
    <sheetView workbookViewId="0">
      <selection activeCell="A2" sqref="A2:XFD2"/>
    </sheetView>
  </sheetViews>
  <sheetFormatPr baseColWidth="10" defaultRowHeight="15"/>
  <cols>
    <col min="1" max="3" width="10" style="77" customWidth="1"/>
    <col min="4" max="7" width="15.7109375" style="77" customWidth="1"/>
  </cols>
  <sheetData>
    <row r="1" spans="1:7" ht="3.75" customHeight="1"/>
    <row r="2" spans="1:7" s="67" customFormat="1" ht="18.75" customHeight="1">
      <c r="A2" s="422" t="s">
        <v>326</v>
      </c>
      <c r="B2" s="423"/>
      <c r="C2" s="423"/>
      <c r="D2" s="423"/>
      <c r="E2" s="423"/>
      <c r="F2" s="423"/>
      <c r="G2" s="424"/>
    </row>
    <row r="3" spans="1:7" ht="31.5" customHeight="1">
      <c r="A3" s="446" t="s">
        <v>324</v>
      </c>
      <c r="B3" s="447"/>
      <c r="C3" s="447"/>
      <c r="D3" s="447"/>
      <c r="E3" s="447"/>
      <c r="F3" s="447"/>
      <c r="G3" s="448"/>
    </row>
    <row r="4" spans="1:7" ht="18.75" customHeight="1">
      <c r="A4" s="471" t="s">
        <v>246</v>
      </c>
      <c r="B4" s="472"/>
      <c r="C4" s="472"/>
      <c r="D4" s="472"/>
      <c r="E4" s="472"/>
      <c r="F4" s="472"/>
      <c r="G4" s="473"/>
    </row>
    <row r="5" spans="1:7" s="62" customFormat="1" ht="18.75" customHeight="1">
      <c r="A5" s="90" t="s">
        <v>313</v>
      </c>
      <c r="B5" s="90" t="s">
        <v>314</v>
      </c>
      <c r="C5" s="474" t="s">
        <v>327</v>
      </c>
      <c r="D5" s="474"/>
      <c r="E5" s="474"/>
      <c r="F5" s="474"/>
      <c r="G5" s="474"/>
    </row>
    <row r="6" spans="1:7" ht="18.75" customHeight="1">
      <c r="A6" s="87"/>
      <c r="B6" s="87"/>
      <c r="C6" s="467"/>
      <c r="D6" s="467"/>
      <c r="E6" s="467"/>
      <c r="F6" s="467"/>
      <c r="G6" s="467"/>
    </row>
    <row r="7" spans="1:7" s="1" customFormat="1" ht="24">
      <c r="A7" s="468" t="s">
        <v>328</v>
      </c>
      <c r="B7" s="469"/>
      <c r="C7" s="470"/>
      <c r="D7" s="98" t="s">
        <v>264</v>
      </c>
      <c r="E7" s="99" t="s">
        <v>331</v>
      </c>
      <c r="F7" s="98" t="s">
        <v>332</v>
      </c>
      <c r="G7" s="98" t="s">
        <v>333</v>
      </c>
    </row>
    <row r="8" spans="1:7">
      <c r="A8" s="89" t="s">
        <v>338</v>
      </c>
      <c r="B8" s="88" t="s">
        <v>329</v>
      </c>
      <c r="C8" s="88" t="s">
        <v>330</v>
      </c>
      <c r="D8" s="91" t="s">
        <v>334</v>
      </c>
      <c r="E8" s="92" t="s">
        <v>335</v>
      </c>
      <c r="F8" s="92" t="s">
        <v>336</v>
      </c>
      <c r="G8" s="91" t="s">
        <v>337</v>
      </c>
    </row>
    <row r="9" spans="1:7">
      <c r="A9" s="93"/>
      <c r="B9" s="93"/>
      <c r="C9" s="93"/>
      <c r="D9" s="94"/>
      <c r="E9" s="94"/>
      <c r="F9" s="95"/>
      <c r="G9" s="95"/>
    </row>
    <row r="10" spans="1:7">
      <c r="A10" s="93"/>
      <c r="B10" s="93"/>
      <c r="C10" s="93"/>
      <c r="D10" s="94"/>
      <c r="E10" s="94"/>
      <c r="F10" s="94"/>
      <c r="G10" s="94"/>
    </row>
    <row r="11" spans="1:7">
      <c r="A11" s="93"/>
      <c r="B11" s="93"/>
      <c r="C11" s="93"/>
      <c r="D11" s="94"/>
      <c r="E11" s="94"/>
      <c r="F11" s="94"/>
      <c r="G11" s="94"/>
    </row>
    <row r="12" spans="1:7">
      <c r="A12" s="93"/>
      <c r="B12" s="93"/>
      <c r="C12" s="93"/>
      <c r="D12" s="94"/>
      <c r="E12" s="94"/>
      <c r="F12" s="94"/>
      <c r="G12" s="94"/>
    </row>
    <row r="13" spans="1:7">
      <c r="A13" s="93"/>
      <c r="B13" s="93"/>
      <c r="C13" s="93"/>
      <c r="D13" s="94"/>
      <c r="E13" s="94"/>
      <c r="F13" s="94"/>
      <c r="G13" s="94"/>
    </row>
    <row r="14" spans="1:7">
      <c r="A14" s="93"/>
      <c r="B14" s="93"/>
      <c r="C14" s="93"/>
      <c r="D14" s="94"/>
      <c r="E14" s="94"/>
      <c r="F14" s="94"/>
      <c r="G14" s="94"/>
    </row>
    <row r="15" spans="1:7">
      <c r="A15" s="93"/>
      <c r="B15" s="93"/>
      <c r="C15" s="93"/>
      <c r="D15" s="94"/>
      <c r="E15" s="94"/>
      <c r="F15" s="94"/>
      <c r="G15" s="94"/>
    </row>
    <row r="16" spans="1:7">
      <c r="A16" s="93"/>
      <c r="B16" s="93"/>
      <c r="C16" s="93"/>
      <c r="D16" s="94"/>
      <c r="E16" s="94"/>
      <c r="F16" s="94"/>
      <c r="G16" s="94"/>
    </row>
    <row r="17" spans="1:7">
      <c r="A17" s="93"/>
      <c r="B17" s="93"/>
      <c r="C17" s="93"/>
      <c r="D17" s="94"/>
      <c r="E17" s="94"/>
      <c r="F17" s="94"/>
      <c r="G17" s="94"/>
    </row>
    <row r="18" spans="1:7">
      <c r="A18" s="93"/>
      <c r="B18" s="93"/>
      <c r="C18" s="93"/>
      <c r="D18" s="94"/>
      <c r="E18" s="94"/>
      <c r="F18" s="94"/>
      <c r="G18" s="90"/>
    </row>
    <row r="19" spans="1:7">
      <c r="A19" s="93"/>
      <c r="B19" s="93"/>
      <c r="C19" s="93"/>
      <c r="D19" s="94"/>
      <c r="E19" s="94"/>
      <c r="F19" s="94"/>
      <c r="G19" s="90"/>
    </row>
    <row r="20" spans="1:7">
      <c r="A20" s="93"/>
      <c r="B20" s="93"/>
      <c r="C20" s="93"/>
      <c r="D20" s="94"/>
      <c r="E20" s="94"/>
      <c r="F20" s="94"/>
      <c r="G20" s="90"/>
    </row>
    <row r="21" spans="1:7">
      <c r="A21" s="93"/>
      <c r="B21" s="93"/>
      <c r="C21" s="93"/>
      <c r="D21" s="94"/>
      <c r="E21" s="94"/>
      <c r="F21" s="94"/>
      <c r="G21" s="90"/>
    </row>
    <row r="22" spans="1:7">
      <c r="A22" s="93"/>
      <c r="B22" s="93"/>
      <c r="C22" s="93"/>
      <c r="D22" s="94"/>
      <c r="E22" s="94"/>
      <c r="F22" s="94"/>
      <c r="G22" s="90"/>
    </row>
    <row r="23" spans="1:7">
      <c r="A23" s="93"/>
      <c r="B23" s="93"/>
      <c r="C23" s="93"/>
      <c r="D23" s="94"/>
      <c r="E23" s="94"/>
      <c r="F23" s="94"/>
      <c r="G23" s="90"/>
    </row>
    <row r="24" spans="1:7">
      <c r="A24" s="96"/>
      <c r="B24" s="96"/>
      <c r="C24" s="96"/>
      <c r="D24" s="96"/>
      <c r="E24" s="96"/>
      <c r="F24" s="96"/>
      <c r="G24" s="96"/>
    </row>
    <row r="25" spans="1:7">
      <c r="A25" s="96"/>
      <c r="B25" s="96"/>
      <c r="C25" s="96"/>
      <c r="D25" s="96"/>
      <c r="E25" s="96"/>
      <c r="F25" s="96"/>
      <c r="G25" s="96"/>
    </row>
    <row r="26" spans="1:7">
      <c r="A26" s="97"/>
      <c r="B26" s="97"/>
      <c r="C26" s="97"/>
      <c r="D26" s="97"/>
      <c r="E26" s="97"/>
      <c r="F26" s="97"/>
      <c r="G26" s="97"/>
    </row>
    <row r="27" spans="1:7">
      <c r="A27" s="96"/>
      <c r="B27" s="96"/>
      <c r="C27" s="96"/>
      <c r="D27" s="96"/>
      <c r="E27" s="96"/>
      <c r="F27" s="96"/>
      <c r="G27" s="96"/>
    </row>
    <row r="28" spans="1:7">
      <c r="A28" s="96"/>
      <c r="B28" s="96"/>
      <c r="C28" s="96"/>
      <c r="D28" s="96"/>
      <c r="E28" s="96"/>
      <c r="F28" s="96"/>
      <c r="G28" s="96"/>
    </row>
    <row r="29" spans="1:7">
      <c r="A29" s="97"/>
      <c r="B29" s="97"/>
      <c r="C29" s="97"/>
      <c r="D29" s="97"/>
      <c r="E29" s="97"/>
      <c r="F29" s="97"/>
      <c r="G29" s="97"/>
    </row>
    <row r="30" spans="1:7">
      <c r="A30" s="96"/>
      <c r="B30" s="96"/>
      <c r="C30" s="96"/>
      <c r="D30" s="96"/>
      <c r="E30" s="96"/>
      <c r="F30" s="96"/>
      <c r="G30" s="96"/>
    </row>
    <row r="31" spans="1:7">
      <c r="A31" s="96"/>
      <c r="B31" s="96"/>
      <c r="C31" s="96"/>
      <c r="D31" s="96"/>
      <c r="E31" s="96"/>
      <c r="F31" s="96"/>
      <c r="G31" s="96"/>
    </row>
    <row r="32" spans="1:7">
      <c r="A32" s="97"/>
      <c r="B32" s="97"/>
      <c r="C32" s="97"/>
      <c r="D32" s="97"/>
      <c r="E32" s="97"/>
      <c r="F32" s="97"/>
      <c r="G32" s="97"/>
    </row>
    <row r="33" spans="1:7">
      <c r="A33" s="96"/>
      <c r="B33" s="96"/>
      <c r="C33" s="96"/>
      <c r="D33" s="96"/>
      <c r="E33" s="96"/>
      <c r="F33" s="96"/>
      <c r="G33" s="96"/>
    </row>
    <row r="34" spans="1:7">
      <c r="A34" s="96"/>
      <c r="B34" s="96"/>
      <c r="C34" s="96"/>
      <c r="D34" s="96"/>
      <c r="E34" s="96"/>
      <c r="F34" s="96"/>
      <c r="G34" s="96"/>
    </row>
    <row r="35" spans="1:7">
      <c r="A35" s="97"/>
      <c r="B35" s="97"/>
      <c r="C35" s="97"/>
      <c r="D35" s="97"/>
      <c r="E35" s="97"/>
      <c r="F35" s="97"/>
      <c r="G35" s="97"/>
    </row>
    <row r="36" spans="1:7">
      <c r="A36" s="96"/>
      <c r="B36" s="96"/>
      <c r="C36" s="96"/>
      <c r="D36" s="96"/>
      <c r="E36" s="96"/>
      <c r="F36" s="96"/>
      <c r="G36" s="96"/>
    </row>
    <row r="37" spans="1:7">
      <c r="A37" s="96"/>
      <c r="B37" s="96"/>
      <c r="C37" s="96"/>
      <c r="D37" s="96"/>
      <c r="E37" s="96"/>
      <c r="F37" s="96"/>
      <c r="G37" s="96"/>
    </row>
    <row r="38" spans="1:7">
      <c r="A38" s="71"/>
      <c r="B38" s="71"/>
      <c r="C38" s="71"/>
      <c r="D38" s="71"/>
      <c r="E38" s="71"/>
      <c r="F38" s="71"/>
      <c r="G38" s="71"/>
    </row>
    <row r="39" spans="1:7">
      <c r="A39" s="71"/>
      <c r="B39" s="71"/>
      <c r="C39" s="71"/>
      <c r="D39" s="71"/>
      <c r="E39" s="71"/>
      <c r="F39" s="71"/>
      <c r="G39" s="71"/>
    </row>
    <row r="40" spans="1:7">
      <c r="A40" s="71"/>
      <c r="B40" s="71"/>
      <c r="C40" s="71"/>
      <c r="D40" s="71"/>
      <c r="E40" s="71"/>
      <c r="F40" s="71"/>
      <c r="G40" s="71"/>
    </row>
    <row r="41" spans="1:7">
      <c r="A41" s="71"/>
      <c r="B41" s="71"/>
      <c r="C41" s="71"/>
      <c r="D41" s="71"/>
      <c r="E41" s="71"/>
      <c r="F41" s="71"/>
      <c r="G41" s="71"/>
    </row>
    <row r="42" spans="1:7">
      <c r="A42" s="71"/>
      <c r="B42" s="71"/>
      <c r="C42" s="71"/>
      <c r="D42" s="71"/>
      <c r="E42" s="71"/>
      <c r="F42" s="71"/>
      <c r="G42" s="71"/>
    </row>
    <row r="43" spans="1:7">
      <c r="A43" s="71"/>
      <c r="B43" s="71"/>
      <c r="C43" s="71"/>
      <c r="D43" s="71"/>
      <c r="E43" s="71"/>
      <c r="F43" s="71"/>
      <c r="G43" s="71"/>
    </row>
    <row r="44" spans="1:7">
      <c r="A44" s="71"/>
      <c r="B44" s="71"/>
      <c r="C44" s="71"/>
      <c r="D44" s="71"/>
      <c r="E44" s="71"/>
      <c r="F44" s="71"/>
      <c r="G44" s="71"/>
    </row>
    <row r="45" spans="1:7">
      <c r="A45" s="71"/>
      <c r="B45" s="71"/>
      <c r="C45" s="71"/>
      <c r="D45" s="71"/>
      <c r="E45" s="71"/>
      <c r="F45" s="71"/>
      <c r="G45" s="71"/>
    </row>
    <row r="46" spans="1:7">
      <c r="A46" s="71"/>
      <c r="B46" s="71"/>
      <c r="C46" s="71"/>
      <c r="D46" s="71"/>
      <c r="E46" s="71"/>
      <c r="F46" s="71"/>
      <c r="G46" s="71"/>
    </row>
    <row r="47" spans="1:7">
      <c r="A47" s="71"/>
      <c r="B47" s="71"/>
      <c r="C47" s="71"/>
      <c r="D47" s="71"/>
      <c r="E47" s="71"/>
      <c r="F47" s="71"/>
      <c r="G47" s="71"/>
    </row>
    <row r="48" spans="1:7">
      <c r="A48" s="71"/>
      <c r="B48" s="71"/>
      <c r="C48" s="71"/>
      <c r="D48" s="71"/>
      <c r="E48" s="71"/>
      <c r="F48" s="71"/>
      <c r="G48" s="71"/>
    </row>
    <row r="49" spans="1:7">
      <c r="A49" s="71"/>
      <c r="B49" s="71"/>
      <c r="C49" s="71"/>
      <c r="D49" s="71"/>
      <c r="E49" s="71"/>
      <c r="F49" s="71"/>
      <c r="G49" s="71"/>
    </row>
  </sheetData>
  <mergeCells count="6">
    <mergeCell ref="C6:G6"/>
    <mergeCell ref="A7:C7"/>
    <mergeCell ref="A2:G2"/>
    <mergeCell ref="A3:G3"/>
    <mergeCell ref="A4:G4"/>
    <mergeCell ref="C5:G5"/>
  </mergeCells>
  <pageMargins left="0.70866141732283472" right="0.2" top="0.35"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dimension ref="A1:K51"/>
  <sheetViews>
    <sheetView workbookViewId="0">
      <selection activeCell="I9" sqref="I9"/>
    </sheetView>
  </sheetViews>
  <sheetFormatPr baseColWidth="10" defaultRowHeight="15"/>
  <cols>
    <col min="1" max="3" width="19.28515625" style="77" customWidth="1"/>
    <col min="4" max="4" width="35.85546875" style="77" customWidth="1"/>
    <col min="5" max="11" width="7.140625" style="77" customWidth="1"/>
  </cols>
  <sheetData>
    <row r="1" spans="1:11" ht="3.75" customHeight="1"/>
    <row r="2" spans="1:11" s="67" customFormat="1" ht="18.75" customHeight="1">
      <c r="A2" s="475" t="s">
        <v>339</v>
      </c>
      <c r="B2" s="475"/>
      <c r="C2" s="475"/>
      <c r="D2" s="475"/>
      <c r="E2" s="114"/>
      <c r="F2" s="114"/>
      <c r="G2" s="114"/>
      <c r="H2" s="114"/>
      <c r="I2" s="114"/>
      <c r="J2" s="114"/>
      <c r="K2" s="114"/>
    </row>
    <row r="3" spans="1:11" ht="22.5" customHeight="1">
      <c r="A3" s="458" t="s">
        <v>316</v>
      </c>
      <c r="B3" s="458"/>
      <c r="C3" s="458"/>
      <c r="D3" s="458"/>
      <c r="E3" s="86"/>
      <c r="F3" s="86"/>
      <c r="G3" s="86"/>
      <c r="H3" s="86"/>
      <c r="I3" s="86"/>
      <c r="J3" s="86"/>
      <c r="K3" s="86"/>
    </row>
    <row r="4" spans="1:11" ht="15.75">
      <c r="A4" s="476" t="s">
        <v>340</v>
      </c>
      <c r="B4" s="476"/>
      <c r="C4" s="476"/>
      <c r="D4" s="476"/>
      <c r="E4" s="84"/>
      <c r="F4" s="84"/>
      <c r="G4" s="84"/>
      <c r="H4" s="84"/>
      <c r="I4" s="84"/>
      <c r="J4" s="84"/>
      <c r="K4" s="84"/>
    </row>
    <row r="5" spans="1:11" s="110" customFormat="1" ht="22.5" customHeight="1">
      <c r="A5" s="111" t="s">
        <v>341</v>
      </c>
      <c r="B5" s="477"/>
      <c r="C5" s="477"/>
      <c r="D5" s="477"/>
      <c r="E5" s="109"/>
      <c r="F5" s="109"/>
      <c r="G5" s="109"/>
      <c r="H5" s="109"/>
      <c r="I5" s="109"/>
      <c r="J5" s="109"/>
      <c r="K5" s="109"/>
    </row>
    <row r="6" spans="1:11" s="110" customFormat="1" ht="25.5">
      <c r="A6" s="107" t="s">
        <v>342</v>
      </c>
      <c r="B6" s="107" t="s">
        <v>343</v>
      </c>
      <c r="C6" s="107" t="s">
        <v>344</v>
      </c>
      <c r="D6" s="108" t="s">
        <v>345</v>
      </c>
      <c r="E6" s="109"/>
      <c r="F6" s="109"/>
      <c r="G6" s="109"/>
      <c r="H6" s="109"/>
      <c r="I6" s="109"/>
      <c r="J6" s="109"/>
      <c r="K6" s="109"/>
    </row>
    <row r="7" spans="1:11" s="65" customFormat="1" ht="12.75">
      <c r="A7" s="112" t="s">
        <v>348</v>
      </c>
      <c r="B7" s="112" t="s">
        <v>349</v>
      </c>
      <c r="C7" s="112" t="s">
        <v>350</v>
      </c>
      <c r="D7" s="113" t="s">
        <v>334</v>
      </c>
      <c r="E7" s="101"/>
      <c r="F7" s="101"/>
      <c r="G7" s="101"/>
      <c r="H7" s="101"/>
      <c r="I7" s="101"/>
      <c r="J7" s="101"/>
      <c r="K7" s="101"/>
    </row>
    <row r="8" spans="1:11" s="65" customFormat="1" ht="12.75">
      <c r="A8" s="104"/>
      <c r="B8" s="102"/>
      <c r="C8" s="102"/>
      <c r="D8" s="102"/>
      <c r="E8" s="101"/>
      <c r="F8" s="101"/>
      <c r="G8" s="101"/>
      <c r="H8" s="101"/>
      <c r="I8" s="101"/>
      <c r="J8" s="101"/>
      <c r="K8" s="101"/>
    </row>
    <row r="9" spans="1:11" s="65" customFormat="1" ht="12.75">
      <c r="A9" s="103" t="s">
        <v>347</v>
      </c>
      <c r="B9" s="102"/>
      <c r="C9" s="102"/>
      <c r="D9" s="105" t="s">
        <v>346</v>
      </c>
      <c r="E9" s="101"/>
      <c r="F9" s="101"/>
      <c r="G9" s="101"/>
      <c r="H9" s="101"/>
      <c r="I9" s="101"/>
      <c r="J9" s="101"/>
      <c r="K9" s="101"/>
    </row>
    <row r="10" spans="1:11" s="65" customFormat="1" ht="12.75">
      <c r="A10" s="102"/>
      <c r="B10" s="104"/>
      <c r="C10" s="104"/>
      <c r="D10" s="102"/>
      <c r="E10" s="106"/>
      <c r="F10" s="101"/>
      <c r="G10" s="101"/>
      <c r="H10" s="101"/>
      <c r="I10" s="101"/>
      <c r="J10" s="101"/>
      <c r="K10" s="101"/>
    </row>
    <row r="11" spans="1:11">
      <c r="A11" s="102"/>
      <c r="B11" s="104"/>
      <c r="C11" s="104"/>
      <c r="D11" s="102"/>
      <c r="E11" s="86"/>
    </row>
    <row r="12" spans="1:11">
      <c r="A12" s="102"/>
      <c r="B12" s="104"/>
      <c r="C12" s="104"/>
      <c r="D12" s="102"/>
    </row>
    <row r="13" spans="1:11">
      <c r="A13" s="102"/>
      <c r="B13" s="104"/>
      <c r="C13" s="104"/>
      <c r="D13" s="102"/>
      <c r="E13" s="86"/>
      <c r="F13" s="86"/>
      <c r="G13" s="86"/>
      <c r="H13" s="86"/>
      <c r="I13" s="86"/>
      <c r="J13" s="86"/>
      <c r="K13" s="86"/>
    </row>
    <row r="14" spans="1:11">
      <c r="A14" s="102"/>
      <c r="B14" s="104"/>
      <c r="C14" s="104"/>
      <c r="D14" s="102"/>
      <c r="E14" s="86"/>
      <c r="F14" s="86"/>
      <c r="G14" s="86"/>
      <c r="H14" s="86"/>
      <c r="I14" s="86"/>
      <c r="J14" s="86"/>
      <c r="K14" s="86"/>
    </row>
    <row r="15" spans="1:11">
      <c r="A15" s="102"/>
      <c r="B15" s="104"/>
      <c r="C15" s="104"/>
      <c r="D15" s="102"/>
      <c r="E15" s="86"/>
      <c r="F15" s="86"/>
      <c r="G15" s="86"/>
      <c r="H15" s="86"/>
      <c r="I15" s="86"/>
      <c r="J15" s="86"/>
      <c r="K15" s="86"/>
    </row>
    <row r="16" spans="1:11">
      <c r="A16" s="102"/>
      <c r="B16" s="104"/>
      <c r="C16" s="104"/>
      <c r="D16" s="102"/>
      <c r="E16" s="86"/>
      <c r="F16" s="86"/>
      <c r="G16" s="86"/>
      <c r="H16" s="86"/>
      <c r="I16" s="86"/>
      <c r="J16" s="86"/>
      <c r="K16" s="86"/>
    </row>
    <row r="17" spans="1:11">
      <c r="A17" s="102"/>
      <c r="B17" s="104"/>
      <c r="C17" s="104"/>
      <c r="D17" s="102"/>
      <c r="E17" s="86"/>
      <c r="F17" s="86"/>
      <c r="G17" s="86"/>
      <c r="H17" s="86"/>
      <c r="I17" s="86"/>
      <c r="J17" s="86"/>
      <c r="K17" s="86"/>
    </row>
    <row r="18" spans="1:11">
      <c r="A18" s="102"/>
      <c r="B18" s="104"/>
      <c r="C18" s="104"/>
      <c r="D18" s="102"/>
      <c r="E18" s="86"/>
      <c r="F18" s="86"/>
      <c r="G18" s="86"/>
      <c r="H18" s="86"/>
      <c r="I18" s="86"/>
      <c r="J18" s="86"/>
      <c r="K18" s="86"/>
    </row>
    <row r="19" spans="1:11">
      <c r="A19" s="102"/>
      <c r="B19" s="104"/>
      <c r="C19" s="104"/>
      <c r="D19" s="102"/>
      <c r="E19" s="86"/>
      <c r="F19" s="86"/>
      <c r="G19" s="86"/>
      <c r="H19" s="86"/>
      <c r="I19" s="86"/>
      <c r="J19" s="86"/>
      <c r="K19" s="86"/>
    </row>
    <row r="20" spans="1:11">
      <c r="A20" s="102"/>
      <c r="B20" s="104"/>
      <c r="C20" s="104"/>
      <c r="D20" s="102"/>
      <c r="E20" s="86"/>
      <c r="F20" s="86"/>
      <c r="G20" s="86"/>
      <c r="H20" s="86"/>
      <c r="I20" s="86"/>
      <c r="J20" s="86"/>
      <c r="K20" s="86"/>
    </row>
    <row r="21" spans="1:11">
      <c r="A21" s="102"/>
      <c r="B21" s="104"/>
      <c r="C21" s="104"/>
      <c r="D21" s="102"/>
      <c r="E21" s="86"/>
      <c r="F21" s="86"/>
      <c r="G21" s="86"/>
      <c r="H21" s="86"/>
      <c r="I21" s="86"/>
      <c r="J21" s="86"/>
      <c r="K21" s="86"/>
    </row>
    <row r="22" spans="1:11">
      <c r="A22" s="102"/>
      <c r="B22" s="104"/>
      <c r="C22" s="104"/>
      <c r="D22" s="102"/>
      <c r="E22" s="86"/>
      <c r="F22" s="86"/>
      <c r="G22" s="86"/>
      <c r="H22" s="86"/>
      <c r="I22" s="86"/>
      <c r="J22" s="86"/>
      <c r="K22" s="86"/>
    </row>
    <row r="23" spans="1:11">
      <c r="A23" s="102"/>
      <c r="B23" s="104"/>
      <c r="C23" s="104"/>
      <c r="D23" s="102"/>
      <c r="E23" s="86"/>
      <c r="F23" s="86"/>
      <c r="G23" s="86"/>
      <c r="H23" s="86"/>
      <c r="I23" s="86"/>
      <c r="J23" s="86"/>
      <c r="K23" s="86"/>
    </row>
    <row r="24" spans="1:11">
      <c r="A24" s="102"/>
      <c r="B24" s="104"/>
      <c r="C24" s="104"/>
      <c r="D24" s="102"/>
      <c r="E24" s="86"/>
      <c r="F24" s="86"/>
      <c r="G24" s="86"/>
      <c r="H24" s="86"/>
      <c r="I24" s="86"/>
      <c r="J24" s="86"/>
      <c r="K24" s="86"/>
    </row>
    <row r="25" spans="1:11">
      <c r="A25" s="102"/>
      <c r="B25" s="104"/>
      <c r="C25" s="104"/>
      <c r="D25" s="102"/>
      <c r="E25" s="86"/>
      <c r="F25" s="86"/>
      <c r="G25" s="86"/>
      <c r="H25" s="86"/>
      <c r="I25" s="86"/>
      <c r="J25" s="86"/>
      <c r="K25" s="86"/>
    </row>
    <row r="26" spans="1:11">
      <c r="A26" s="102"/>
      <c r="B26" s="104"/>
      <c r="C26" s="104"/>
      <c r="D26" s="102"/>
      <c r="E26" s="86"/>
      <c r="F26" s="86"/>
      <c r="G26" s="86"/>
      <c r="H26" s="86"/>
      <c r="I26" s="86"/>
      <c r="J26" s="86"/>
      <c r="K26" s="86"/>
    </row>
    <row r="27" spans="1:11">
      <c r="A27" s="102"/>
      <c r="B27" s="104"/>
      <c r="C27" s="104"/>
      <c r="D27" s="102"/>
      <c r="E27" s="86"/>
      <c r="F27" s="86"/>
      <c r="G27" s="86"/>
      <c r="H27" s="86"/>
      <c r="I27" s="86"/>
      <c r="J27" s="86"/>
      <c r="K27" s="86"/>
    </row>
    <row r="28" spans="1:11">
      <c r="A28" s="102"/>
      <c r="B28" s="104"/>
      <c r="C28" s="104"/>
      <c r="D28" s="102"/>
      <c r="E28" s="86"/>
      <c r="F28" s="86"/>
      <c r="G28" s="86"/>
      <c r="H28" s="86"/>
      <c r="I28" s="86"/>
      <c r="J28" s="86"/>
      <c r="K28" s="86"/>
    </row>
    <row r="29" spans="1:11">
      <c r="A29" s="102"/>
      <c r="B29" s="104"/>
      <c r="C29" s="104"/>
      <c r="D29" s="102"/>
      <c r="E29" s="86"/>
      <c r="F29" s="86"/>
      <c r="G29" s="86"/>
      <c r="H29" s="86"/>
      <c r="I29" s="86"/>
      <c r="J29" s="86"/>
      <c r="K29" s="86"/>
    </row>
    <row r="30" spans="1:11">
      <c r="A30" s="102"/>
      <c r="B30" s="104"/>
      <c r="C30" s="104"/>
      <c r="D30" s="102"/>
      <c r="E30" s="86"/>
      <c r="F30" s="86"/>
      <c r="G30" s="86"/>
      <c r="H30" s="86"/>
      <c r="I30" s="86"/>
      <c r="J30" s="86"/>
      <c r="K30" s="86"/>
    </row>
    <row r="31" spans="1:11">
      <c r="A31" s="102"/>
      <c r="B31" s="104"/>
      <c r="C31" s="104"/>
      <c r="D31" s="102"/>
      <c r="E31" s="86"/>
      <c r="F31" s="86"/>
      <c r="G31" s="86"/>
      <c r="H31" s="86"/>
      <c r="I31" s="86"/>
      <c r="J31" s="86"/>
      <c r="K31" s="86"/>
    </row>
    <row r="32" spans="1:11">
      <c r="A32" s="102"/>
      <c r="B32" s="104"/>
      <c r="C32" s="104"/>
      <c r="D32" s="102"/>
      <c r="E32" s="86"/>
      <c r="F32" s="86"/>
      <c r="G32" s="86"/>
      <c r="H32" s="86"/>
      <c r="I32" s="86"/>
      <c r="J32" s="86"/>
      <c r="K32" s="86"/>
    </row>
    <row r="33" spans="1:11">
      <c r="A33" s="102"/>
      <c r="B33" s="104"/>
      <c r="C33" s="104"/>
      <c r="D33" s="102"/>
      <c r="E33" s="86"/>
      <c r="F33" s="86"/>
      <c r="G33" s="86"/>
      <c r="H33" s="86"/>
      <c r="I33" s="86"/>
      <c r="J33" s="86"/>
      <c r="K33" s="86"/>
    </row>
    <row r="34" spans="1:11">
      <c r="A34" s="102"/>
      <c r="B34" s="104"/>
      <c r="C34" s="104"/>
      <c r="D34" s="102"/>
    </row>
    <row r="35" spans="1:11">
      <c r="A35" s="102"/>
      <c r="B35" s="104"/>
      <c r="C35" s="104"/>
      <c r="D35" s="102"/>
    </row>
    <row r="36" spans="1:11">
      <c r="A36" s="102"/>
      <c r="B36" s="104"/>
      <c r="C36" s="104"/>
      <c r="D36" s="102"/>
    </row>
    <row r="37" spans="1:11">
      <c r="A37" s="102"/>
      <c r="B37" s="104"/>
      <c r="C37" s="104"/>
      <c r="D37" s="102"/>
    </row>
    <row r="38" spans="1:11">
      <c r="A38" s="102"/>
      <c r="B38" s="104"/>
      <c r="C38" s="104"/>
      <c r="D38" s="102"/>
    </row>
    <row r="39" spans="1:11">
      <c r="A39" s="102"/>
      <c r="B39" s="104"/>
      <c r="C39" s="104"/>
      <c r="D39" s="102"/>
    </row>
    <row r="40" spans="1:11">
      <c r="A40" s="102"/>
      <c r="B40" s="104"/>
      <c r="C40" s="104"/>
      <c r="D40" s="102"/>
    </row>
    <row r="41" spans="1:11">
      <c r="A41" s="102"/>
      <c r="B41" s="104"/>
      <c r="C41" s="104"/>
      <c r="D41" s="102"/>
    </row>
    <row r="42" spans="1:11">
      <c r="A42" s="102"/>
      <c r="B42" s="104"/>
      <c r="C42" s="104"/>
      <c r="D42" s="102"/>
    </row>
    <row r="43" spans="1:11">
      <c r="A43" s="102"/>
      <c r="B43" s="104"/>
      <c r="C43" s="104"/>
      <c r="D43" s="102"/>
    </row>
    <row r="44" spans="1:11">
      <c r="A44" s="102"/>
      <c r="B44" s="104"/>
      <c r="C44" s="104"/>
      <c r="D44" s="102"/>
    </row>
    <row r="45" spans="1:11">
      <c r="A45" s="102"/>
      <c r="B45" s="104"/>
      <c r="C45" s="104"/>
      <c r="D45" s="102"/>
    </row>
    <row r="46" spans="1:11">
      <c r="A46" s="102"/>
      <c r="B46" s="104"/>
      <c r="C46" s="104"/>
      <c r="D46" s="102"/>
    </row>
    <row r="47" spans="1:11">
      <c r="A47" s="102"/>
      <c r="B47" s="104"/>
      <c r="C47" s="104"/>
      <c r="D47" s="102"/>
    </row>
    <row r="48" spans="1:11">
      <c r="A48" s="102"/>
      <c r="B48" s="104"/>
      <c r="C48" s="104"/>
      <c r="D48" s="102"/>
    </row>
    <row r="49" spans="1:4">
      <c r="A49" s="102"/>
      <c r="B49" s="104"/>
      <c r="C49" s="104"/>
      <c r="D49" s="102"/>
    </row>
    <row r="50" spans="1:4">
      <c r="A50" s="102"/>
      <c r="B50" s="104"/>
      <c r="C50" s="104"/>
      <c r="D50" s="102"/>
    </row>
    <row r="51" spans="1:4">
      <c r="A51" s="102"/>
      <c r="B51" s="104"/>
      <c r="C51" s="104"/>
      <c r="D51" s="102"/>
    </row>
  </sheetData>
  <mergeCells count="4">
    <mergeCell ref="A2:D2"/>
    <mergeCell ref="A3:D3"/>
    <mergeCell ref="A4:D4"/>
    <mergeCell ref="B5:D5"/>
  </mergeCells>
  <pageMargins left="0.70866141732283472" right="0.2" top="0.35"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dimension ref="A1:M49"/>
  <sheetViews>
    <sheetView topLeftCell="B1" workbookViewId="0">
      <selection activeCell="A49" sqref="A49:F49"/>
    </sheetView>
  </sheetViews>
  <sheetFormatPr baseColWidth="10" defaultRowHeight="15"/>
  <cols>
    <col min="1" max="4" width="7.85546875" style="77" customWidth="1"/>
    <col min="5" max="9" width="12.140625" style="77" customWidth="1"/>
    <col min="10" max="13" width="7.140625" style="77" customWidth="1"/>
  </cols>
  <sheetData>
    <row r="1" spans="1:13" ht="3.75" customHeight="1"/>
    <row r="2" spans="1:13" ht="18.75" customHeight="1">
      <c r="A2" s="481" t="s">
        <v>351</v>
      </c>
      <c r="B2" s="481"/>
      <c r="C2" s="481"/>
      <c r="D2" s="481"/>
      <c r="E2" s="481"/>
      <c r="F2" s="481"/>
      <c r="G2" s="481"/>
      <c r="H2" s="481"/>
      <c r="I2" s="481"/>
      <c r="J2" s="85"/>
      <c r="K2" s="85"/>
      <c r="L2" s="85"/>
      <c r="M2" s="85"/>
    </row>
    <row r="3" spans="1:13" s="116" customFormat="1" ht="31.5" customHeight="1">
      <c r="A3" s="482" t="s">
        <v>324</v>
      </c>
      <c r="B3" s="483"/>
      <c r="C3" s="483"/>
      <c r="D3" s="483"/>
      <c r="E3" s="483"/>
      <c r="F3" s="483"/>
      <c r="G3" s="483"/>
      <c r="H3" s="483"/>
      <c r="I3" s="484"/>
      <c r="J3" s="115"/>
      <c r="K3" s="115"/>
      <c r="L3" s="115"/>
      <c r="M3" s="115"/>
    </row>
    <row r="4" spans="1:13" ht="15.75">
      <c r="A4" s="471" t="s">
        <v>352</v>
      </c>
      <c r="B4" s="472"/>
      <c r="C4" s="472"/>
      <c r="D4" s="472"/>
      <c r="E4" s="472"/>
      <c r="F4" s="472"/>
      <c r="G4" s="472"/>
      <c r="H4" s="472"/>
      <c r="I4" s="473"/>
      <c r="J4" s="85"/>
      <c r="K4" s="85"/>
      <c r="L4" s="85"/>
      <c r="M4" s="85"/>
    </row>
    <row r="5" spans="1:13" s="120" customFormat="1" ht="15" customHeight="1">
      <c r="A5" s="118" t="s">
        <v>313</v>
      </c>
      <c r="B5" s="118" t="s">
        <v>314</v>
      </c>
      <c r="C5" s="485" t="s">
        <v>327</v>
      </c>
      <c r="D5" s="485"/>
      <c r="E5" s="485"/>
      <c r="F5" s="485"/>
      <c r="G5" s="485"/>
      <c r="H5" s="485"/>
      <c r="I5" s="485"/>
      <c r="J5" s="119"/>
      <c r="K5" s="119"/>
      <c r="L5" s="119"/>
      <c r="M5" s="119"/>
    </row>
    <row r="6" spans="1:13">
      <c r="A6" s="87"/>
      <c r="B6" s="87"/>
      <c r="C6" s="486"/>
      <c r="D6" s="486"/>
      <c r="E6" s="486"/>
      <c r="F6" s="486"/>
      <c r="G6" s="486"/>
      <c r="H6" s="486"/>
      <c r="I6" s="486"/>
      <c r="J6" s="69"/>
      <c r="K6" s="69"/>
      <c r="L6" s="69"/>
      <c r="M6" s="69"/>
    </row>
    <row r="7" spans="1:13" s="66" customFormat="1" ht="22.5" customHeight="1">
      <c r="A7" s="123" t="s">
        <v>342</v>
      </c>
      <c r="B7" s="123" t="s">
        <v>343</v>
      </c>
      <c r="C7" s="123" t="s">
        <v>344</v>
      </c>
      <c r="D7" s="123"/>
      <c r="E7" s="487" t="s">
        <v>345</v>
      </c>
      <c r="F7" s="487"/>
      <c r="G7" s="487"/>
      <c r="H7" s="487"/>
      <c r="I7" s="487"/>
      <c r="J7" s="124"/>
      <c r="K7" s="124"/>
      <c r="L7" s="124"/>
      <c r="M7" s="124"/>
    </row>
    <row r="8" spans="1:13" ht="18.75" customHeight="1">
      <c r="A8" s="93"/>
      <c r="B8" s="93"/>
      <c r="C8" s="93"/>
      <c r="D8" s="93"/>
      <c r="E8" s="488"/>
      <c r="F8" s="488"/>
      <c r="G8" s="488"/>
      <c r="H8" s="488"/>
      <c r="I8" s="488"/>
    </row>
    <row r="9" spans="1:13" s="122" customFormat="1" ht="33.75" customHeight="1">
      <c r="A9" s="117" t="s">
        <v>353</v>
      </c>
      <c r="B9" s="117" t="s">
        <v>354</v>
      </c>
      <c r="C9" s="117" t="s">
        <v>355</v>
      </c>
      <c r="D9" s="117" t="s">
        <v>356</v>
      </c>
      <c r="E9" s="117" t="s">
        <v>357</v>
      </c>
      <c r="F9" s="117" t="s">
        <v>361</v>
      </c>
      <c r="G9" s="117" t="s">
        <v>358</v>
      </c>
      <c r="H9" s="117" t="s">
        <v>359</v>
      </c>
      <c r="I9" s="117" t="s">
        <v>360</v>
      </c>
      <c r="J9" s="121"/>
      <c r="K9" s="121"/>
      <c r="L9" s="121"/>
      <c r="M9" s="121"/>
    </row>
    <row r="10" spans="1:13">
      <c r="A10" s="100"/>
      <c r="B10" s="71"/>
      <c r="C10" s="71"/>
      <c r="D10" s="96"/>
      <c r="E10" s="96"/>
      <c r="F10" s="96"/>
      <c r="G10" s="96"/>
      <c r="H10" s="71"/>
      <c r="I10" s="71"/>
    </row>
    <row r="11" spans="1:13">
      <c r="A11" s="100"/>
      <c r="B11" s="71"/>
      <c r="C11" s="71"/>
      <c r="D11" s="96"/>
      <c r="E11" s="96"/>
      <c r="F11" s="96"/>
      <c r="G11" s="96"/>
      <c r="H11" s="71"/>
      <c r="I11" s="71"/>
    </row>
    <row r="12" spans="1:13">
      <c r="A12" s="71"/>
      <c r="B12" s="71"/>
      <c r="C12" s="71"/>
      <c r="D12" s="71"/>
      <c r="E12" s="71"/>
      <c r="F12" s="71"/>
      <c r="G12" s="71"/>
      <c r="H12" s="71"/>
      <c r="I12" s="71"/>
    </row>
    <row r="13" spans="1:13">
      <c r="A13" s="97"/>
      <c r="B13" s="97"/>
      <c r="C13" s="97"/>
      <c r="D13" s="97"/>
      <c r="E13" s="97"/>
      <c r="F13" s="97"/>
      <c r="G13" s="97"/>
      <c r="H13" s="97"/>
      <c r="I13" s="97"/>
      <c r="J13" s="85"/>
      <c r="K13" s="85"/>
      <c r="L13" s="85"/>
      <c r="M13" s="85"/>
    </row>
    <row r="14" spans="1:13">
      <c r="A14" s="96"/>
      <c r="B14" s="96"/>
      <c r="C14" s="96"/>
      <c r="D14" s="96"/>
      <c r="E14" s="96"/>
      <c r="F14" s="96"/>
      <c r="G14" s="96"/>
      <c r="H14" s="96"/>
      <c r="I14" s="96"/>
      <c r="J14" s="86"/>
      <c r="K14" s="86"/>
      <c r="L14" s="86"/>
      <c r="M14" s="86"/>
    </row>
    <row r="15" spans="1:13">
      <c r="A15" s="96"/>
      <c r="B15" s="96"/>
      <c r="C15" s="96"/>
      <c r="D15" s="96"/>
      <c r="E15" s="96"/>
      <c r="F15" s="96"/>
      <c r="G15" s="96"/>
      <c r="H15" s="96"/>
      <c r="I15" s="96"/>
      <c r="J15" s="86"/>
      <c r="K15" s="86"/>
      <c r="L15" s="86"/>
      <c r="M15" s="86"/>
    </row>
    <row r="16" spans="1:13">
      <c r="A16" s="97"/>
      <c r="B16" s="97"/>
      <c r="C16" s="97"/>
      <c r="D16" s="97"/>
      <c r="E16" s="97"/>
      <c r="F16" s="97"/>
      <c r="G16" s="97"/>
      <c r="H16" s="97"/>
      <c r="I16" s="97"/>
      <c r="J16" s="85"/>
      <c r="K16" s="85"/>
      <c r="L16" s="85"/>
      <c r="M16" s="85"/>
    </row>
    <row r="17" spans="1:13">
      <c r="A17" s="96"/>
      <c r="B17" s="96"/>
      <c r="C17" s="96"/>
      <c r="D17" s="96"/>
      <c r="E17" s="96"/>
      <c r="F17" s="96"/>
      <c r="G17" s="96"/>
      <c r="H17" s="96"/>
      <c r="I17" s="96"/>
      <c r="J17" s="86"/>
      <c r="K17" s="86"/>
      <c r="L17" s="86"/>
      <c r="M17" s="86"/>
    </row>
    <row r="18" spans="1:13">
      <c r="A18" s="96"/>
      <c r="B18" s="96"/>
      <c r="C18" s="96"/>
      <c r="D18" s="96"/>
      <c r="E18" s="96"/>
      <c r="F18" s="96"/>
      <c r="G18" s="96"/>
      <c r="H18" s="96"/>
      <c r="I18" s="96"/>
      <c r="J18" s="86"/>
      <c r="K18" s="86"/>
      <c r="L18" s="86"/>
      <c r="M18" s="86"/>
    </row>
    <row r="19" spans="1:13">
      <c r="A19" s="97"/>
      <c r="B19" s="97"/>
      <c r="C19" s="97"/>
      <c r="D19" s="97"/>
      <c r="E19" s="97"/>
      <c r="F19" s="97"/>
      <c r="G19" s="97"/>
      <c r="H19" s="97"/>
      <c r="I19" s="97"/>
      <c r="J19" s="85"/>
      <c r="K19" s="85"/>
      <c r="L19" s="85"/>
      <c r="M19" s="85"/>
    </row>
    <row r="20" spans="1:13">
      <c r="A20" s="96"/>
      <c r="B20" s="96"/>
      <c r="C20" s="96"/>
      <c r="D20" s="96"/>
      <c r="E20" s="96"/>
      <c r="F20" s="96"/>
      <c r="G20" s="96"/>
      <c r="H20" s="96"/>
      <c r="I20" s="96"/>
      <c r="J20" s="86"/>
      <c r="K20" s="86"/>
      <c r="L20" s="86"/>
      <c r="M20" s="86"/>
    </row>
    <row r="21" spans="1:13">
      <c r="A21" s="96"/>
      <c r="B21" s="96"/>
      <c r="C21" s="96"/>
      <c r="D21" s="96"/>
      <c r="E21" s="96"/>
      <c r="F21" s="96"/>
      <c r="G21" s="96"/>
      <c r="H21" s="96"/>
      <c r="I21" s="96"/>
      <c r="J21" s="86"/>
      <c r="K21" s="86"/>
      <c r="L21" s="86"/>
      <c r="M21" s="86"/>
    </row>
    <row r="22" spans="1:13">
      <c r="A22" s="97"/>
      <c r="B22" s="97"/>
      <c r="C22" s="97"/>
      <c r="D22" s="97"/>
      <c r="E22" s="97"/>
      <c r="F22" s="97"/>
      <c r="G22" s="97"/>
      <c r="H22" s="97"/>
      <c r="I22" s="97"/>
      <c r="J22" s="85"/>
      <c r="K22" s="85"/>
      <c r="L22" s="85"/>
      <c r="M22" s="85"/>
    </row>
    <row r="23" spans="1:13">
      <c r="A23" s="96"/>
      <c r="B23" s="96"/>
      <c r="C23" s="96"/>
      <c r="D23" s="96"/>
      <c r="E23" s="96"/>
      <c r="F23" s="96"/>
      <c r="G23" s="96"/>
      <c r="H23" s="96"/>
      <c r="I23" s="96"/>
      <c r="J23" s="86"/>
      <c r="K23" s="86"/>
      <c r="L23" s="86"/>
      <c r="M23" s="86"/>
    </row>
    <row r="24" spans="1:13">
      <c r="A24" s="96"/>
      <c r="B24" s="96"/>
      <c r="C24" s="96"/>
      <c r="D24" s="96"/>
      <c r="E24" s="96"/>
      <c r="F24" s="96"/>
      <c r="G24" s="96"/>
      <c r="H24" s="96"/>
      <c r="I24" s="96"/>
      <c r="J24" s="86"/>
      <c r="K24" s="86"/>
      <c r="L24" s="86"/>
      <c r="M24" s="86"/>
    </row>
    <row r="25" spans="1:13">
      <c r="A25" s="97"/>
      <c r="B25" s="97"/>
      <c r="C25" s="97"/>
      <c r="D25" s="97"/>
      <c r="E25" s="97"/>
      <c r="F25" s="97"/>
      <c r="G25" s="97"/>
      <c r="H25" s="97"/>
      <c r="I25" s="97"/>
      <c r="J25" s="85"/>
      <c r="K25" s="85"/>
      <c r="L25" s="85"/>
      <c r="M25" s="85"/>
    </row>
    <row r="26" spans="1:13">
      <c r="A26" s="96"/>
      <c r="B26" s="96"/>
      <c r="C26" s="96"/>
      <c r="D26" s="96"/>
      <c r="E26" s="96"/>
      <c r="F26" s="96"/>
      <c r="G26" s="96"/>
      <c r="H26" s="96"/>
      <c r="I26" s="96"/>
      <c r="J26" s="86"/>
      <c r="K26" s="86"/>
      <c r="L26" s="86"/>
      <c r="M26" s="86"/>
    </row>
    <row r="27" spans="1:13">
      <c r="A27" s="96"/>
      <c r="B27" s="96"/>
      <c r="C27" s="96"/>
      <c r="D27" s="96"/>
      <c r="E27" s="96"/>
      <c r="F27" s="96"/>
      <c r="G27" s="96"/>
      <c r="H27" s="96"/>
      <c r="I27" s="96"/>
      <c r="J27" s="86"/>
      <c r="K27" s="86"/>
      <c r="L27" s="86"/>
      <c r="M27" s="86"/>
    </row>
    <row r="28" spans="1:13">
      <c r="A28" s="97"/>
      <c r="B28" s="97"/>
      <c r="C28" s="97"/>
      <c r="D28" s="97"/>
      <c r="E28" s="97"/>
      <c r="F28" s="97"/>
      <c r="G28" s="97"/>
      <c r="H28" s="97"/>
      <c r="I28" s="97"/>
      <c r="J28" s="85"/>
      <c r="K28" s="85"/>
      <c r="L28" s="85"/>
      <c r="M28" s="85"/>
    </row>
    <row r="29" spans="1:13">
      <c r="A29" s="96"/>
      <c r="B29" s="96"/>
      <c r="C29" s="96"/>
      <c r="D29" s="96"/>
      <c r="E29" s="96"/>
      <c r="F29" s="96"/>
      <c r="G29" s="96"/>
      <c r="H29" s="96"/>
      <c r="I29" s="96"/>
      <c r="J29" s="86"/>
      <c r="K29" s="86"/>
      <c r="L29" s="86"/>
      <c r="M29" s="86"/>
    </row>
    <row r="30" spans="1:13">
      <c r="A30" s="96"/>
      <c r="B30" s="96"/>
      <c r="C30" s="96"/>
      <c r="D30" s="96"/>
      <c r="E30" s="96"/>
      <c r="F30" s="96"/>
      <c r="G30" s="96"/>
      <c r="H30" s="96"/>
      <c r="I30" s="96"/>
      <c r="J30" s="86"/>
      <c r="K30" s="86"/>
      <c r="L30" s="86"/>
      <c r="M30" s="86"/>
    </row>
    <row r="31" spans="1:13">
      <c r="A31" s="97"/>
      <c r="B31" s="97"/>
      <c r="C31" s="97"/>
      <c r="D31" s="97"/>
      <c r="E31" s="97"/>
      <c r="F31" s="97"/>
      <c r="G31" s="97"/>
      <c r="H31" s="97"/>
      <c r="I31" s="97"/>
      <c r="J31" s="85"/>
      <c r="K31" s="85"/>
      <c r="L31" s="85"/>
      <c r="M31" s="85"/>
    </row>
    <row r="32" spans="1:13">
      <c r="A32" s="96"/>
      <c r="B32" s="96"/>
      <c r="C32" s="96"/>
      <c r="D32" s="96"/>
      <c r="E32" s="96"/>
      <c r="F32" s="96"/>
      <c r="G32" s="96"/>
      <c r="H32" s="96"/>
      <c r="I32" s="96"/>
      <c r="J32" s="86"/>
      <c r="K32" s="86"/>
      <c r="L32" s="86"/>
      <c r="M32" s="86"/>
    </row>
    <row r="33" spans="1:13">
      <c r="A33" s="96"/>
      <c r="B33" s="96"/>
      <c r="C33" s="96"/>
      <c r="D33" s="96"/>
      <c r="E33" s="96"/>
      <c r="F33" s="96"/>
      <c r="G33" s="96"/>
      <c r="H33" s="96"/>
      <c r="I33" s="96"/>
      <c r="J33" s="86"/>
      <c r="K33" s="86"/>
      <c r="L33" s="86"/>
      <c r="M33" s="86"/>
    </row>
    <row r="34" spans="1:13">
      <c r="A34" s="71"/>
      <c r="B34" s="71"/>
      <c r="C34" s="71"/>
      <c r="D34" s="71"/>
      <c r="E34" s="71"/>
      <c r="F34" s="71"/>
      <c r="G34" s="71"/>
      <c r="H34" s="71"/>
      <c r="I34" s="71"/>
    </row>
    <row r="35" spans="1:13">
      <c r="A35" s="71"/>
      <c r="B35" s="71"/>
      <c r="C35" s="71"/>
      <c r="D35" s="71"/>
      <c r="E35" s="71"/>
      <c r="F35" s="71"/>
      <c r="G35" s="71"/>
      <c r="H35" s="71"/>
      <c r="I35" s="71"/>
    </row>
    <row r="36" spans="1:13">
      <c r="A36" s="71"/>
      <c r="B36" s="71"/>
      <c r="C36" s="71"/>
      <c r="D36" s="71"/>
      <c r="E36" s="71"/>
      <c r="F36" s="71"/>
      <c r="G36" s="71"/>
      <c r="H36" s="71"/>
      <c r="I36" s="71"/>
    </row>
    <row r="37" spans="1:13">
      <c r="A37" s="71"/>
      <c r="B37" s="71"/>
      <c r="C37" s="71"/>
      <c r="D37" s="71"/>
      <c r="E37" s="71"/>
      <c r="F37" s="71"/>
      <c r="G37" s="71"/>
      <c r="H37" s="71"/>
      <c r="I37" s="71"/>
    </row>
    <row r="38" spans="1:13">
      <c r="A38" s="71"/>
      <c r="B38" s="71"/>
      <c r="C38" s="71"/>
      <c r="D38" s="71"/>
      <c r="E38" s="71"/>
      <c r="F38" s="71"/>
      <c r="G38" s="71"/>
      <c r="H38" s="71"/>
      <c r="I38" s="71"/>
    </row>
    <row r="39" spans="1:13">
      <c r="A39" s="71"/>
      <c r="B39" s="71"/>
      <c r="C39" s="71"/>
      <c r="D39" s="71"/>
      <c r="E39" s="71"/>
      <c r="F39" s="71"/>
      <c r="G39" s="71"/>
      <c r="H39" s="71"/>
      <c r="I39" s="71"/>
    </row>
    <row r="40" spans="1:13">
      <c r="A40" s="71"/>
      <c r="B40" s="71"/>
      <c r="C40" s="71"/>
      <c r="D40" s="71"/>
      <c r="E40" s="71"/>
      <c r="F40" s="71"/>
      <c r="G40" s="71"/>
      <c r="H40" s="71"/>
      <c r="I40" s="71"/>
    </row>
    <row r="41" spans="1:13">
      <c r="A41" s="71"/>
      <c r="B41" s="71"/>
      <c r="C41" s="71"/>
      <c r="D41" s="71"/>
      <c r="E41" s="71"/>
      <c r="F41" s="71"/>
      <c r="G41" s="71"/>
      <c r="H41" s="71"/>
      <c r="I41" s="71"/>
    </row>
    <row r="42" spans="1:13">
      <c r="A42" s="71"/>
      <c r="B42" s="71"/>
      <c r="C42" s="71"/>
      <c r="D42" s="71"/>
      <c r="E42" s="71"/>
      <c r="F42" s="71"/>
      <c r="G42" s="71"/>
      <c r="H42" s="71"/>
      <c r="I42" s="71"/>
    </row>
    <row r="43" spans="1:13">
      <c r="A43" s="71"/>
      <c r="B43" s="71"/>
      <c r="C43" s="71"/>
      <c r="D43" s="71"/>
      <c r="E43" s="71"/>
      <c r="F43" s="71"/>
      <c r="G43" s="71"/>
      <c r="H43" s="71"/>
      <c r="I43" s="71"/>
    </row>
    <row r="44" spans="1:13">
      <c r="A44" s="71"/>
      <c r="B44" s="71"/>
      <c r="C44" s="71"/>
      <c r="D44" s="71"/>
      <c r="E44" s="71"/>
      <c r="F44" s="71"/>
      <c r="G44" s="71"/>
      <c r="H44" s="71"/>
      <c r="I44" s="71"/>
    </row>
    <row r="45" spans="1:13">
      <c r="A45" s="71"/>
      <c r="B45" s="71"/>
      <c r="C45" s="71"/>
      <c r="D45" s="71"/>
      <c r="E45" s="71"/>
      <c r="F45" s="71"/>
      <c r="G45" s="71"/>
      <c r="H45" s="71"/>
      <c r="I45" s="71"/>
    </row>
    <row r="46" spans="1:13">
      <c r="A46" s="71"/>
      <c r="B46" s="71"/>
      <c r="C46" s="71"/>
      <c r="D46" s="71"/>
      <c r="E46" s="71"/>
      <c r="F46" s="71"/>
      <c r="G46" s="71"/>
      <c r="H46" s="71"/>
      <c r="I46" s="71"/>
    </row>
    <row r="47" spans="1:13">
      <c r="A47" s="71"/>
      <c r="B47" s="71"/>
      <c r="C47" s="71"/>
      <c r="D47" s="71"/>
      <c r="E47" s="71"/>
      <c r="F47" s="71"/>
      <c r="G47" s="71"/>
      <c r="H47" s="71"/>
      <c r="I47" s="71"/>
    </row>
    <row r="48" spans="1:13">
      <c r="A48" s="71"/>
      <c r="B48" s="71"/>
      <c r="C48" s="71"/>
      <c r="D48" s="71"/>
      <c r="E48" s="71"/>
      <c r="F48" s="71"/>
      <c r="G48" s="71"/>
      <c r="H48" s="71"/>
      <c r="I48" s="71"/>
    </row>
    <row r="49" spans="1:9">
      <c r="A49" s="478" t="s">
        <v>362</v>
      </c>
      <c r="B49" s="479"/>
      <c r="C49" s="479"/>
      <c r="D49" s="479"/>
      <c r="E49" s="479"/>
      <c r="F49" s="480"/>
      <c r="G49" s="71"/>
      <c r="H49" s="71"/>
      <c r="I49" s="71"/>
    </row>
  </sheetData>
  <mergeCells count="8">
    <mergeCell ref="A49:F49"/>
    <mergeCell ref="A2:I2"/>
    <mergeCell ref="A3:I3"/>
    <mergeCell ref="A4:I4"/>
    <mergeCell ref="C5:I5"/>
    <mergeCell ref="C6:I6"/>
    <mergeCell ref="E7:I7"/>
    <mergeCell ref="E8:I8"/>
  </mergeCells>
  <pageMargins left="0.70866141732283472" right="0.2" top="0.3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N776"/>
  <sheetViews>
    <sheetView topLeftCell="A151" workbookViewId="0">
      <selection activeCell="F170" sqref="F170"/>
    </sheetView>
  </sheetViews>
  <sheetFormatPr baseColWidth="10" defaultRowHeight="15"/>
  <cols>
    <col min="1" max="5" width="5.7109375" style="357" customWidth="1"/>
    <col min="6" max="6" width="61.28515625" style="357" customWidth="1"/>
    <col min="7" max="7" width="20.7109375" style="357" customWidth="1"/>
    <col min="8" max="8" width="1" customWidth="1"/>
    <col min="10" max="10" width="12.7109375" style="294" bestFit="1" customWidth="1"/>
    <col min="11" max="14" width="11.42578125" style="294"/>
  </cols>
  <sheetData>
    <row r="1" spans="1:14" s="45" customFormat="1" ht="11.25" customHeight="1">
      <c r="A1" s="295"/>
      <c r="B1" s="295"/>
      <c r="C1" s="295"/>
      <c r="D1" s="296"/>
      <c r="E1" s="297"/>
      <c r="F1" s="298"/>
      <c r="G1" s="298"/>
      <c r="J1" s="46"/>
      <c r="K1" s="46"/>
      <c r="L1" s="46"/>
      <c r="M1" s="46"/>
      <c r="N1" s="46"/>
    </row>
    <row r="2" spans="1:14" s="195" customFormat="1" ht="20.25">
      <c r="A2" s="402" t="s">
        <v>457</v>
      </c>
      <c r="B2" s="402"/>
      <c r="C2" s="402"/>
      <c r="D2" s="402"/>
      <c r="E2" s="402"/>
      <c r="F2" s="402"/>
      <c r="G2" s="402"/>
      <c r="J2" s="293"/>
      <c r="K2" s="293"/>
      <c r="L2" s="293"/>
      <c r="M2" s="293"/>
      <c r="N2" s="293"/>
    </row>
    <row r="3" spans="1:14" s="45" customFormat="1" ht="15.75">
      <c r="A3" s="368" t="s">
        <v>372</v>
      </c>
      <c r="B3" s="368"/>
      <c r="C3" s="368"/>
      <c r="D3" s="368"/>
      <c r="E3" s="368"/>
      <c r="F3" s="368"/>
      <c r="G3" s="368"/>
      <c r="J3" s="46"/>
      <c r="K3" s="46"/>
      <c r="L3" s="46"/>
      <c r="M3" s="46"/>
      <c r="N3" s="46"/>
    </row>
    <row r="4" spans="1:14" s="45" customFormat="1" ht="7.5" customHeight="1">
      <c r="A4" s="299"/>
      <c r="B4" s="299"/>
      <c r="C4" s="299"/>
      <c r="D4" s="299"/>
      <c r="E4" s="299"/>
      <c r="F4" s="299"/>
      <c r="G4" s="298"/>
      <c r="J4" s="46"/>
      <c r="K4" s="46"/>
      <c r="L4" s="46"/>
      <c r="M4" s="46"/>
      <c r="N4" s="46"/>
    </row>
    <row r="5" spans="1:14">
      <c r="A5" s="375" t="s">
        <v>371</v>
      </c>
      <c r="B5" s="376"/>
      <c r="C5" s="376"/>
      <c r="D5" s="376"/>
      <c r="E5" s="376"/>
      <c r="F5" s="376"/>
      <c r="G5" s="377"/>
    </row>
    <row r="6" spans="1:14">
      <c r="A6" s="378" t="s">
        <v>373</v>
      </c>
      <c r="B6" s="379"/>
      <c r="C6" s="379"/>
      <c r="D6" s="379"/>
      <c r="E6" s="379"/>
      <c r="F6" s="379"/>
      <c r="G6" s="380"/>
    </row>
    <row r="7" spans="1:14">
      <c r="A7" s="381" t="s">
        <v>374</v>
      </c>
      <c r="B7" s="382"/>
      <c r="C7" s="382"/>
      <c r="D7" s="382"/>
      <c r="E7" s="382"/>
      <c r="F7" s="382"/>
      <c r="G7" s="383"/>
    </row>
    <row r="9" spans="1:14">
      <c r="A9" s="374" t="s">
        <v>367</v>
      </c>
      <c r="B9" s="374"/>
      <c r="C9" s="374"/>
      <c r="D9" s="374"/>
      <c r="E9" s="374"/>
      <c r="F9" s="374" t="s">
        <v>368</v>
      </c>
      <c r="G9" s="374" t="s">
        <v>369</v>
      </c>
      <c r="H9" s="1"/>
    </row>
    <row r="10" spans="1:14">
      <c r="A10" s="111" t="s">
        <v>250</v>
      </c>
      <c r="B10" s="111" t="s">
        <v>370</v>
      </c>
      <c r="C10" s="111" t="s">
        <v>375</v>
      </c>
      <c r="D10" s="111" t="s">
        <v>194</v>
      </c>
      <c r="E10" s="111" t="s">
        <v>195</v>
      </c>
      <c r="F10" s="374"/>
      <c r="G10" s="374"/>
      <c r="H10" s="1"/>
    </row>
    <row r="11" spans="1:14" ht="12.75" customHeight="1">
      <c r="A11" s="300"/>
      <c r="B11" s="300"/>
      <c r="C11" s="300"/>
      <c r="D11" s="300"/>
      <c r="E11" s="300"/>
      <c r="F11" s="300"/>
      <c r="G11" s="300"/>
      <c r="H11" s="1"/>
    </row>
    <row r="12" spans="1:14" ht="12.75" customHeight="1">
      <c r="A12" s="301"/>
      <c r="B12" s="301"/>
      <c r="C12" s="301"/>
      <c r="D12" s="301"/>
      <c r="E12" s="302"/>
      <c r="F12" s="303" t="s">
        <v>81</v>
      </c>
      <c r="G12" s="304">
        <f>+G14+G106</f>
        <v>4044999999.7150002</v>
      </c>
      <c r="H12" s="1"/>
    </row>
    <row r="13" spans="1:14" ht="12.75" customHeight="1">
      <c r="A13" s="305"/>
      <c r="B13" s="305"/>
      <c r="C13" s="305"/>
      <c r="D13" s="305"/>
      <c r="E13" s="306"/>
      <c r="F13" s="307"/>
      <c r="G13" s="308"/>
      <c r="H13" s="1"/>
    </row>
    <row r="14" spans="1:14" ht="12.75" customHeight="1">
      <c r="A14" s="301"/>
      <c r="B14" s="301"/>
      <c r="C14" s="301"/>
      <c r="D14" s="301"/>
      <c r="E14" s="302"/>
      <c r="F14" s="303" t="s">
        <v>0</v>
      </c>
      <c r="G14" s="304">
        <f>+G16+G36+G62+G84+G98</f>
        <v>2061703548.7150002</v>
      </c>
      <c r="H14" s="1"/>
    </row>
    <row r="15" spans="1:14" ht="12.75" customHeight="1">
      <c r="A15" s="301"/>
      <c r="B15" s="301"/>
      <c r="C15" s="301"/>
      <c r="D15" s="301"/>
      <c r="E15" s="302"/>
      <c r="F15" s="303"/>
      <c r="G15" s="308"/>
      <c r="H15" s="1"/>
    </row>
    <row r="16" spans="1:14" ht="12.75" customHeight="1">
      <c r="A16" s="301">
        <v>100</v>
      </c>
      <c r="B16" s="301"/>
      <c r="C16" s="301"/>
      <c r="D16" s="301"/>
      <c r="E16" s="302"/>
      <c r="F16" s="303" t="s">
        <v>1</v>
      </c>
      <c r="G16" s="304">
        <f>+G18+G24+G28</f>
        <v>1210012833.7150002</v>
      </c>
      <c r="H16" s="1"/>
    </row>
    <row r="17" spans="1:8" ht="12.75" customHeight="1">
      <c r="A17" s="301"/>
      <c r="B17" s="301"/>
      <c r="C17" s="301"/>
      <c r="D17" s="301"/>
      <c r="E17" s="302"/>
      <c r="F17" s="303"/>
      <c r="G17" s="308"/>
      <c r="H17" s="1"/>
    </row>
    <row r="18" spans="1:8" ht="12.75" customHeight="1">
      <c r="A18" s="301"/>
      <c r="B18" s="301">
        <v>110</v>
      </c>
      <c r="C18" s="301"/>
      <c r="D18" s="301"/>
      <c r="E18" s="302"/>
      <c r="F18" s="303" t="s">
        <v>2</v>
      </c>
      <c r="G18" s="304">
        <f>SUM(G19:G22)</f>
        <v>651105000</v>
      </c>
      <c r="H18" s="1"/>
    </row>
    <row r="19" spans="1:8" ht="12.75" customHeight="1">
      <c r="A19" s="309"/>
      <c r="B19" s="309"/>
      <c r="C19" s="309">
        <v>111</v>
      </c>
      <c r="D19" s="309">
        <v>30</v>
      </c>
      <c r="E19" s="310" t="s">
        <v>3</v>
      </c>
      <c r="F19" s="311" t="s">
        <v>4</v>
      </c>
      <c r="G19" s="308">
        <f>G167+G306</f>
        <v>308220000</v>
      </c>
      <c r="H19" s="1"/>
    </row>
    <row r="20" spans="1:8" ht="12.75" customHeight="1">
      <c r="A20" s="309"/>
      <c r="B20" s="309"/>
      <c r="C20" s="309">
        <v>112</v>
      </c>
      <c r="D20" s="309">
        <v>30</v>
      </c>
      <c r="E20" s="310" t="s">
        <v>3</v>
      </c>
      <c r="F20" s="311" t="s">
        <v>5</v>
      </c>
      <c r="G20" s="308">
        <f>G307</f>
        <v>183600000</v>
      </c>
      <c r="H20" s="1"/>
    </row>
    <row r="21" spans="1:8" ht="12.75" customHeight="1">
      <c r="A21" s="309"/>
      <c r="B21" s="309"/>
      <c r="C21" s="309">
        <v>113</v>
      </c>
      <c r="D21" s="309">
        <v>30</v>
      </c>
      <c r="E21" s="310" t="s">
        <v>3</v>
      </c>
      <c r="F21" s="311" t="s">
        <v>6</v>
      </c>
      <c r="G21" s="308">
        <f>G168+G308</f>
        <v>109200000</v>
      </c>
      <c r="H21" s="1"/>
    </row>
    <row r="22" spans="1:8" ht="12.75" customHeight="1">
      <c r="A22" s="309"/>
      <c r="B22" s="309"/>
      <c r="C22" s="309">
        <v>114</v>
      </c>
      <c r="D22" s="309">
        <v>30</v>
      </c>
      <c r="E22" s="310" t="s">
        <v>3</v>
      </c>
      <c r="F22" s="311" t="s">
        <v>7</v>
      </c>
      <c r="G22" s="308">
        <f>G169+G309</f>
        <v>50085000</v>
      </c>
      <c r="H22" s="1"/>
    </row>
    <row r="23" spans="1:8" ht="12.75" customHeight="1">
      <c r="A23" s="312"/>
      <c r="B23" s="312"/>
      <c r="C23" s="312"/>
      <c r="D23" s="312"/>
      <c r="E23" s="313"/>
      <c r="F23" s="314"/>
      <c r="G23" s="308"/>
      <c r="H23" s="1"/>
    </row>
    <row r="24" spans="1:8" ht="12.75" customHeight="1">
      <c r="A24" s="301"/>
      <c r="B24" s="301">
        <v>130</v>
      </c>
      <c r="C24" s="301"/>
      <c r="D24" s="301"/>
      <c r="E24" s="302"/>
      <c r="F24" s="303" t="s">
        <v>10</v>
      </c>
      <c r="G24" s="304">
        <f>SUM(G25:G26)</f>
        <v>30507833.715</v>
      </c>
      <c r="H24" s="1"/>
    </row>
    <row r="25" spans="1:8" ht="12.75" customHeight="1">
      <c r="A25" s="309"/>
      <c r="B25" s="309"/>
      <c r="C25" s="309">
        <v>134</v>
      </c>
      <c r="D25" s="309">
        <v>30</v>
      </c>
      <c r="E25" s="310" t="s">
        <v>3</v>
      </c>
      <c r="F25" s="311" t="s">
        <v>12</v>
      </c>
      <c r="G25" s="308">
        <f>G172+G312</f>
        <v>20507833.715</v>
      </c>
      <c r="H25" s="1"/>
    </row>
    <row r="26" spans="1:8" ht="12.75" customHeight="1">
      <c r="A26" s="309"/>
      <c r="B26" s="309"/>
      <c r="C26" s="309">
        <v>135</v>
      </c>
      <c r="D26" s="309">
        <v>30</v>
      </c>
      <c r="E26" s="310" t="s">
        <v>3</v>
      </c>
      <c r="F26" s="311" t="s">
        <v>220</v>
      </c>
      <c r="G26" s="308">
        <f>EGRESOS!G173</f>
        <v>10000000</v>
      </c>
      <c r="H26" s="1"/>
    </row>
    <row r="27" spans="1:8" ht="12.75" customHeight="1">
      <c r="A27" s="312"/>
      <c r="B27" s="312"/>
      <c r="C27" s="312"/>
      <c r="D27" s="312"/>
      <c r="E27" s="313"/>
      <c r="F27" s="314"/>
      <c r="G27" s="308"/>
      <c r="H27" s="1"/>
    </row>
    <row r="28" spans="1:8" ht="12.75" customHeight="1">
      <c r="A28" s="301"/>
      <c r="B28" s="301">
        <v>140</v>
      </c>
      <c r="C28" s="301"/>
      <c r="D28" s="301"/>
      <c r="E28" s="302"/>
      <c r="F28" s="303" t="s">
        <v>14</v>
      </c>
      <c r="G28" s="304">
        <f>SUM(G29:G34)</f>
        <v>528400000</v>
      </c>
      <c r="H28" s="1"/>
    </row>
    <row r="29" spans="1:8" ht="12.75" customHeight="1">
      <c r="A29" s="309"/>
      <c r="B29" s="309"/>
      <c r="C29" s="309">
        <v>142</v>
      </c>
      <c r="D29" s="309">
        <v>30</v>
      </c>
      <c r="E29" s="310" t="s">
        <v>16</v>
      </c>
      <c r="F29" s="311" t="s">
        <v>219</v>
      </c>
      <c r="G29" s="308">
        <f>G379</f>
        <v>26000000</v>
      </c>
      <c r="H29" s="1"/>
    </row>
    <row r="30" spans="1:8" ht="12.75" customHeight="1">
      <c r="A30" s="309"/>
      <c r="B30" s="309"/>
      <c r="C30" s="309">
        <v>144</v>
      </c>
      <c r="D30" s="309">
        <v>30</v>
      </c>
      <c r="E30" s="310" t="s">
        <v>3</v>
      </c>
      <c r="F30" s="311" t="s">
        <v>17</v>
      </c>
      <c r="G30" s="308">
        <f>G176+G315</f>
        <v>178360000</v>
      </c>
      <c r="H30" s="1"/>
    </row>
    <row r="31" spans="1:8" ht="12.75" customHeight="1">
      <c r="A31" s="309"/>
      <c r="B31" s="309"/>
      <c r="C31" s="309">
        <v>144</v>
      </c>
      <c r="D31" s="309">
        <v>30</v>
      </c>
      <c r="E31" s="310" t="s">
        <v>18</v>
      </c>
      <c r="F31" s="311" t="s">
        <v>17</v>
      </c>
      <c r="G31" s="308">
        <f>G447</f>
        <v>201840000</v>
      </c>
      <c r="H31" s="1"/>
    </row>
    <row r="32" spans="1:8" ht="12.75" customHeight="1">
      <c r="A32" s="309"/>
      <c r="B32" s="309"/>
      <c r="C32" s="309">
        <v>145</v>
      </c>
      <c r="D32" s="309">
        <v>30</v>
      </c>
      <c r="E32" s="310" t="s">
        <v>3</v>
      </c>
      <c r="F32" s="311" t="s">
        <v>19</v>
      </c>
      <c r="G32" s="308">
        <f>G316</f>
        <v>28600000</v>
      </c>
      <c r="H32" s="1"/>
    </row>
    <row r="33" spans="1:8" ht="12.75" customHeight="1">
      <c r="A33" s="309"/>
      <c r="B33" s="309"/>
      <c r="C33" s="309">
        <v>145</v>
      </c>
      <c r="D33" s="309">
        <v>30</v>
      </c>
      <c r="E33" s="310" t="s">
        <v>116</v>
      </c>
      <c r="F33" s="311" t="s">
        <v>19</v>
      </c>
      <c r="G33" s="308">
        <f>G177</f>
        <v>65000000</v>
      </c>
      <c r="H33" s="1"/>
    </row>
    <row r="34" spans="1:8" ht="12.75" customHeight="1">
      <c r="A34" s="309"/>
      <c r="B34" s="309"/>
      <c r="C34" s="309">
        <v>145</v>
      </c>
      <c r="D34" s="309">
        <v>30</v>
      </c>
      <c r="E34" s="310" t="s">
        <v>18</v>
      </c>
      <c r="F34" s="311" t="s">
        <v>19</v>
      </c>
      <c r="G34" s="308">
        <f>G448</f>
        <v>28600000</v>
      </c>
      <c r="H34" s="1"/>
    </row>
    <row r="35" spans="1:8" ht="12.75" customHeight="1">
      <c r="A35" s="312"/>
      <c r="B35" s="312"/>
      <c r="C35" s="312"/>
      <c r="D35" s="312"/>
      <c r="E35" s="313"/>
      <c r="F35" s="314"/>
      <c r="G35" s="308"/>
      <c r="H35" s="1"/>
    </row>
    <row r="36" spans="1:8" ht="12.75" customHeight="1">
      <c r="A36" s="301">
        <v>200</v>
      </c>
      <c r="B36" s="301"/>
      <c r="C36" s="301"/>
      <c r="D36" s="301"/>
      <c r="E36" s="302"/>
      <c r="F36" s="303" t="s">
        <v>22</v>
      </c>
      <c r="G36" s="304">
        <f>+G38+G41+G44+G47+G50+G54+G59</f>
        <v>150100000</v>
      </c>
      <c r="H36" s="1"/>
    </row>
    <row r="37" spans="1:8" ht="12.75" customHeight="1">
      <c r="A37" s="301"/>
      <c r="B37" s="301"/>
      <c r="C37" s="301"/>
      <c r="D37" s="301"/>
      <c r="E37" s="302"/>
      <c r="F37" s="303"/>
      <c r="G37" s="308"/>
      <c r="H37" s="1"/>
    </row>
    <row r="38" spans="1:8" ht="12.75" customHeight="1">
      <c r="A38" s="301"/>
      <c r="B38" s="301">
        <v>210</v>
      </c>
      <c r="C38" s="301"/>
      <c r="D38" s="301"/>
      <c r="E38" s="302"/>
      <c r="F38" s="303" t="s">
        <v>23</v>
      </c>
      <c r="G38" s="304">
        <f>G39</f>
        <v>18000000</v>
      </c>
      <c r="H38" s="1"/>
    </row>
    <row r="39" spans="1:8" ht="12.75" customHeight="1">
      <c r="A39" s="309"/>
      <c r="B39" s="309"/>
      <c r="C39" s="309">
        <v>210</v>
      </c>
      <c r="D39" s="309">
        <v>30</v>
      </c>
      <c r="E39" s="310" t="s">
        <v>3</v>
      </c>
      <c r="F39" s="311" t="s">
        <v>23</v>
      </c>
      <c r="G39" s="308">
        <f>G182</f>
        <v>18000000</v>
      </c>
      <c r="H39" s="1"/>
    </row>
    <row r="40" spans="1:8" ht="12.75" customHeight="1">
      <c r="A40" s="312"/>
      <c r="B40" s="312"/>
      <c r="C40" s="312"/>
      <c r="D40" s="312"/>
      <c r="E40" s="313"/>
      <c r="F40" s="314"/>
      <c r="G40" s="308"/>
      <c r="H40" s="1"/>
    </row>
    <row r="41" spans="1:8" ht="12.75" customHeight="1">
      <c r="A41" s="301"/>
      <c r="B41" s="301">
        <v>220</v>
      </c>
      <c r="C41" s="301"/>
      <c r="D41" s="301"/>
      <c r="E41" s="302"/>
      <c r="F41" s="303" t="s">
        <v>24</v>
      </c>
      <c r="G41" s="304">
        <f>SUM(G42:G42)</f>
        <v>5000000</v>
      </c>
      <c r="H41" s="1"/>
    </row>
    <row r="42" spans="1:8" ht="12.75" customHeight="1">
      <c r="A42" s="309"/>
      <c r="B42" s="309"/>
      <c r="C42" s="309">
        <v>220</v>
      </c>
      <c r="D42" s="309">
        <v>30</v>
      </c>
      <c r="E42" s="310" t="s">
        <v>116</v>
      </c>
      <c r="F42" s="311" t="s">
        <v>25</v>
      </c>
      <c r="G42" s="308">
        <f>G185</f>
        <v>5000000</v>
      </c>
      <c r="H42" s="1"/>
    </row>
    <row r="43" spans="1:8" ht="12.75" customHeight="1">
      <c r="A43" s="312"/>
      <c r="B43" s="312"/>
      <c r="C43" s="312"/>
      <c r="D43" s="312"/>
      <c r="E43" s="313"/>
      <c r="F43" s="314"/>
      <c r="G43" s="308"/>
      <c r="H43" s="1"/>
    </row>
    <row r="44" spans="1:8" ht="12.75" customHeight="1">
      <c r="A44" s="301"/>
      <c r="B44" s="301">
        <v>230</v>
      </c>
      <c r="C44" s="301"/>
      <c r="D44" s="301"/>
      <c r="E44" s="302"/>
      <c r="F44" s="303" t="s">
        <v>26</v>
      </c>
      <c r="G44" s="304">
        <f>G45</f>
        <v>21600000</v>
      </c>
      <c r="H44" s="1"/>
    </row>
    <row r="45" spans="1:8" ht="12.75" customHeight="1">
      <c r="A45" s="309"/>
      <c r="B45" s="309"/>
      <c r="C45" s="309">
        <v>230</v>
      </c>
      <c r="D45" s="309">
        <v>30</v>
      </c>
      <c r="E45" s="310" t="s">
        <v>3</v>
      </c>
      <c r="F45" s="311" t="s">
        <v>26</v>
      </c>
      <c r="G45" s="308">
        <f>G321</f>
        <v>21600000</v>
      </c>
      <c r="H45" s="1"/>
    </row>
    <row r="46" spans="1:8" ht="12.75" customHeight="1">
      <c r="A46" s="312"/>
      <c r="B46" s="312"/>
      <c r="C46" s="312"/>
      <c r="D46" s="312"/>
      <c r="E46" s="313"/>
      <c r="F46" s="314"/>
      <c r="G46" s="308"/>
      <c r="H46" s="1"/>
    </row>
    <row r="47" spans="1:8" ht="12.75" customHeight="1">
      <c r="A47" s="301"/>
      <c r="B47" s="301">
        <v>240</v>
      </c>
      <c r="C47" s="301"/>
      <c r="D47" s="301"/>
      <c r="E47" s="302"/>
      <c r="F47" s="303" t="s">
        <v>27</v>
      </c>
      <c r="G47" s="304">
        <f>SUM(G48:G48)</f>
        <v>11500000</v>
      </c>
      <c r="H47" s="1"/>
    </row>
    <row r="48" spans="1:8" ht="12.75" customHeight="1">
      <c r="A48" s="309"/>
      <c r="B48" s="309"/>
      <c r="C48" s="309">
        <v>240</v>
      </c>
      <c r="D48" s="309">
        <v>30</v>
      </c>
      <c r="E48" s="310" t="s">
        <v>116</v>
      </c>
      <c r="F48" s="311" t="s">
        <v>27</v>
      </c>
      <c r="G48" s="308">
        <f>G188</f>
        <v>11500000</v>
      </c>
      <c r="H48" s="1"/>
    </row>
    <row r="49" spans="1:8" ht="12.75" customHeight="1">
      <c r="A49" s="309"/>
      <c r="B49" s="309"/>
      <c r="C49" s="309"/>
      <c r="D49" s="309"/>
      <c r="E49" s="310"/>
      <c r="F49" s="315"/>
      <c r="G49" s="316"/>
      <c r="H49" s="1"/>
    </row>
    <row r="50" spans="1:8" ht="12.75" customHeight="1">
      <c r="A50" s="301"/>
      <c r="B50" s="301">
        <v>260</v>
      </c>
      <c r="C50" s="301"/>
      <c r="D50" s="301"/>
      <c r="E50" s="302"/>
      <c r="F50" s="303" t="s">
        <v>29</v>
      </c>
      <c r="G50" s="304">
        <f>SUM(G51:G52)</f>
        <v>22000000</v>
      </c>
      <c r="H50" s="1"/>
    </row>
    <row r="51" spans="1:8" ht="12.75" customHeight="1">
      <c r="A51" s="309"/>
      <c r="B51" s="309"/>
      <c r="C51" s="309">
        <v>260</v>
      </c>
      <c r="D51" s="309">
        <v>30</v>
      </c>
      <c r="E51" s="310" t="s">
        <v>3</v>
      </c>
      <c r="F51" s="311" t="s">
        <v>29</v>
      </c>
      <c r="G51" s="308">
        <f>G191</f>
        <v>10000000</v>
      </c>
      <c r="H51" s="1"/>
    </row>
    <row r="52" spans="1:8" ht="12.75" customHeight="1">
      <c r="A52" s="309"/>
      <c r="B52" s="309"/>
      <c r="C52" s="309">
        <v>260</v>
      </c>
      <c r="D52" s="309">
        <v>30</v>
      </c>
      <c r="E52" s="310" t="s">
        <v>116</v>
      </c>
      <c r="F52" s="311" t="s">
        <v>29</v>
      </c>
      <c r="G52" s="308">
        <f>G192</f>
        <v>12000000</v>
      </c>
      <c r="H52" s="1"/>
    </row>
    <row r="53" spans="1:8" ht="12.75" customHeight="1">
      <c r="A53" s="309"/>
      <c r="B53" s="309"/>
      <c r="C53" s="309"/>
      <c r="D53" s="309"/>
      <c r="E53" s="309"/>
      <c r="F53" s="315"/>
      <c r="G53" s="309"/>
      <c r="H53" s="1"/>
    </row>
    <row r="54" spans="1:8" ht="12.75" customHeight="1">
      <c r="A54" s="301"/>
      <c r="B54" s="301">
        <v>280</v>
      </c>
      <c r="C54" s="301"/>
      <c r="D54" s="301"/>
      <c r="E54" s="302"/>
      <c r="F54" s="303" t="s">
        <v>32</v>
      </c>
      <c r="G54" s="317">
        <f>SUM(G55:G57)</f>
        <v>47000000</v>
      </c>
      <c r="H54" s="57"/>
    </row>
    <row r="55" spans="1:8" ht="12.75" customHeight="1">
      <c r="A55" s="309"/>
      <c r="B55" s="309"/>
      <c r="C55" s="309">
        <v>280</v>
      </c>
      <c r="D55" s="309">
        <v>30</v>
      </c>
      <c r="E55" s="310" t="s">
        <v>3</v>
      </c>
      <c r="F55" s="311" t="s">
        <v>32</v>
      </c>
      <c r="G55" s="318">
        <f>G324</f>
        <v>12000000</v>
      </c>
      <c r="H55" s="57"/>
    </row>
    <row r="56" spans="1:8" ht="12.75" customHeight="1">
      <c r="A56" s="309"/>
      <c r="B56" s="309"/>
      <c r="C56" s="309">
        <v>280</v>
      </c>
      <c r="D56" s="309">
        <v>30</v>
      </c>
      <c r="E56" s="310" t="s">
        <v>16</v>
      </c>
      <c r="F56" s="311" t="s">
        <v>32</v>
      </c>
      <c r="G56" s="318">
        <f>G384</f>
        <v>20000000</v>
      </c>
      <c r="H56" s="57"/>
    </row>
    <row r="57" spans="1:8" ht="12.75" customHeight="1">
      <c r="A57" s="309"/>
      <c r="B57" s="309"/>
      <c r="C57" s="309">
        <v>280</v>
      </c>
      <c r="D57" s="309">
        <v>30</v>
      </c>
      <c r="E57" s="310" t="s">
        <v>116</v>
      </c>
      <c r="F57" s="311" t="s">
        <v>32</v>
      </c>
      <c r="G57" s="318">
        <f>G195</f>
        <v>15000000</v>
      </c>
      <c r="H57" s="57"/>
    </row>
    <row r="58" spans="1:8" ht="12.75" customHeight="1">
      <c r="A58" s="301"/>
      <c r="B58" s="301"/>
      <c r="C58" s="301"/>
      <c r="D58" s="301"/>
      <c r="E58" s="302"/>
      <c r="F58" s="319"/>
      <c r="G58" s="318"/>
      <c r="H58" s="57"/>
    </row>
    <row r="59" spans="1:8" ht="12.75" customHeight="1">
      <c r="A59" s="301"/>
      <c r="B59" s="301">
        <v>290</v>
      </c>
      <c r="C59" s="301"/>
      <c r="D59" s="301"/>
      <c r="E59" s="302"/>
      <c r="F59" s="303" t="s">
        <v>33</v>
      </c>
      <c r="G59" s="317">
        <f>SUM(G60:G60)</f>
        <v>25000000</v>
      </c>
      <c r="H59" s="57"/>
    </row>
    <row r="60" spans="1:8" ht="12.75" customHeight="1">
      <c r="A60" s="309"/>
      <c r="B60" s="309"/>
      <c r="C60" s="309">
        <v>290</v>
      </c>
      <c r="D60" s="309">
        <v>30</v>
      </c>
      <c r="E60" s="310" t="s">
        <v>116</v>
      </c>
      <c r="F60" s="311" t="s">
        <v>33</v>
      </c>
      <c r="G60" s="318">
        <f>G198</f>
        <v>25000000</v>
      </c>
      <c r="H60" s="57"/>
    </row>
    <row r="61" spans="1:8" ht="12.75" customHeight="1">
      <c r="A61" s="301"/>
      <c r="B61" s="301"/>
      <c r="C61" s="301"/>
      <c r="D61" s="301"/>
      <c r="E61" s="302"/>
      <c r="F61" s="319"/>
      <c r="G61" s="318"/>
      <c r="H61" s="57"/>
    </row>
    <row r="62" spans="1:8" ht="12.75" customHeight="1">
      <c r="A62" s="301">
        <v>300</v>
      </c>
      <c r="B62" s="301"/>
      <c r="C62" s="301"/>
      <c r="D62" s="301"/>
      <c r="E62" s="302"/>
      <c r="F62" s="319" t="s">
        <v>376</v>
      </c>
      <c r="G62" s="304">
        <f>+G64+G67+G70+G73+G80</f>
        <v>303300509</v>
      </c>
      <c r="H62" s="1"/>
    </row>
    <row r="63" spans="1:8" ht="12.75" customHeight="1">
      <c r="A63" s="312"/>
      <c r="B63" s="312"/>
      <c r="C63" s="312"/>
      <c r="D63" s="312"/>
      <c r="E63" s="313"/>
      <c r="F63" s="314"/>
      <c r="G63" s="308"/>
      <c r="H63" s="1"/>
    </row>
    <row r="64" spans="1:8" ht="12.75" customHeight="1">
      <c r="A64" s="301"/>
      <c r="B64" s="301">
        <v>320</v>
      </c>
      <c r="C64" s="301"/>
      <c r="D64" s="301"/>
      <c r="E64" s="302"/>
      <c r="F64" s="303" t="s">
        <v>36</v>
      </c>
      <c r="G64" s="304">
        <f>G65</f>
        <v>13000000</v>
      </c>
      <c r="H64" s="1"/>
    </row>
    <row r="65" spans="1:8" ht="12.75" customHeight="1">
      <c r="A65" s="309"/>
      <c r="B65" s="309"/>
      <c r="C65" s="309">
        <v>320</v>
      </c>
      <c r="D65" s="309">
        <v>30</v>
      </c>
      <c r="E65" s="310" t="s">
        <v>3</v>
      </c>
      <c r="F65" s="311" t="s">
        <v>37</v>
      </c>
      <c r="G65" s="308">
        <f>G203+G329</f>
        <v>13000000</v>
      </c>
      <c r="H65" s="1"/>
    </row>
    <row r="66" spans="1:8" ht="12.75" customHeight="1">
      <c r="A66" s="312"/>
      <c r="B66" s="312"/>
      <c r="C66" s="312"/>
      <c r="D66" s="312"/>
      <c r="E66" s="313"/>
      <c r="F66" s="314"/>
      <c r="G66" s="308"/>
      <c r="H66" s="1"/>
    </row>
    <row r="67" spans="1:8" ht="12.75" customHeight="1">
      <c r="A67" s="301"/>
      <c r="B67" s="301">
        <v>330</v>
      </c>
      <c r="C67" s="301"/>
      <c r="D67" s="301"/>
      <c r="E67" s="302"/>
      <c r="F67" s="303" t="s">
        <v>38</v>
      </c>
      <c r="G67" s="304">
        <f>G68</f>
        <v>8000000</v>
      </c>
      <c r="H67" s="1"/>
    </row>
    <row r="68" spans="1:8" ht="12.75" customHeight="1">
      <c r="A68" s="309"/>
      <c r="B68" s="309"/>
      <c r="C68" s="309">
        <v>330</v>
      </c>
      <c r="D68" s="309">
        <v>30</v>
      </c>
      <c r="E68" s="310" t="s">
        <v>3</v>
      </c>
      <c r="F68" s="311" t="s">
        <v>38</v>
      </c>
      <c r="G68" s="308">
        <f>G206+G332</f>
        <v>8000000</v>
      </c>
      <c r="H68" s="1"/>
    </row>
    <row r="69" spans="1:8" ht="12.75" customHeight="1">
      <c r="A69" s="312"/>
      <c r="B69" s="312"/>
      <c r="C69" s="312"/>
      <c r="D69" s="312"/>
      <c r="E69" s="313"/>
      <c r="F69" s="314"/>
      <c r="G69" s="308"/>
      <c r="H69" s="1"/>
    </row>
    <row r="70" spans="1:8" ht="12.75" customHeight="1">
      <c r="A70" s="301"/>
      <c r="B70" s="301">
        <v>340</v>
      </c>
      <c r="C70" s="301"/>
      <c r="D70" s="301"/>
      <c r="E70" s="302"/>
      <c r="F70" s="303" t="s">
        <v>39</v>
      </c>
      <c r="G70" s="304">
        <f>SUM(G71:G72)</f>
        <v>12000000</v>
      </c>
      <c r="H70" s="1"/>
    </row>
    <row r="71" spans="1:8" ht="12.75" customHeight="1">
      <c r="A71" s="309"/>
      <c r="B71" s="309"/>
      <c r="C71" s="309">
        <v>340</v>
      </c>
      <c r="D71" s="309">
        <v>30</v>
      </c>
      <c r="E71" s="310" t="s">
        <v>3</v>
      </c>
      <c r="F71" s="311" t="s">
        <v>40</v>
      </c>
      <c r="G71" s="308">
        <f>G209+G335</f>
        <v>12000000</v>
      </c>
      <c r="H71" s="1"/>
    </row>
    <row r="72" spans="1:8" ht="12.75" customHeight="1">
      <c r="A72" s="309"/>
      <c r="B72" s="309"/>
      <c r="C72" s="309"/>
      <c r="D72" s="309"/>
      <c r="E72" s="310"/>
      <c r="F72" s="311"/>
      <c r="G72" s="308"/>
      <c r="H72" s="1"/>
    </row>
    <row r="73" spans="1:8" ht="12.75" customHeight="1">
      <c r="A73" s="301"/>
      <c r="B73" s="301">
        <v>360</v>
      </c>
      <c r="C73" s="301"/>
      <c r="D73" s="301"/>
      <c r="E73" s="302"/>
      <c r="F73" s="303" t="s">
        <v>43</v>
      </c>
      <c r="G73" s="304">
        <f>SUM(G74:G76)</f>
        <v>247806492</v>
      </c>
      <c r="H73" s="1"/>
    </row>
    <row r="74" spans="1:8" ht="12.75" customHeight="1">
      <c r="A74" s="309"/>
      <c r="B74" s="309"/>
      <c r="C74" s="309">
        <v>360</v>
      </c>
      <c r="D74" s="309">
        <v>30</v>
      </c>
      <c r="E74" s="310" t="s">
        <v>3</v>
      </c>
      <c r="F74" s="311" t="s">
        <v>43</v>
      </c>
      <c r="G74" s="308">
        <f>G212+G338</f>
        <v>84800000</v>
      </c>
      <c r="H74" s="1"/>
    </row>
    <row r="75" spans="1:8" ht="12.75" customHeight="1">
      <c r="A75" s="309"/>
      <c r="B75" s="309"/>
      <c r="C75" s="309">
        <v>360</v>
      </c>
      <c r="D75" s="309">
        <v>30</v>
      </c>
      <c r="E75" s="310" t="s">
        <v>116</v>
      </c>
      <c r="F75" s="311" t="s">
        <v>43</v>
      </c>
      <c r="G75" s="308">
        <f>G213</f>
        <v>55000000</v>
      </c>
      <c r="H75" s="1"/>
    </row>
    <row r="76" spans="1:8" ht="12.75" customHeight="1">
      <c r="A76" s="309"/>
      <c r="B76" s="309"/>
      <c r="C76" s="309">
        <v>360</v>
      </c>
      <c r="D76" s="309">
        <v>30</v>
      </c>
      <c r="E76" s="310" t="s">
        <v>18</v>
      </c>
      <c r="F76" s="311" t="s">
        <v>43</v>
      </c>
      <c r="G76" s="308">
        <f>G453</f>
        <v>108006492</v>
      </c>
      <c r="H76" s="1"/>
    </row>
    <row r="77" spans="1:8" ht="15" customHeight="1">
      <c r="A77" s="374" t="s">
        <v>367</v>
      </c>
      <c r="B77" s="374"/>
      <c r="C77" s="374"/>
      <c r="D77" s="374"/>
      <c r="E77" s="374"/>
      <c r="F77" s="374" t="s">
        <v>368</v>
      </c>
      <c r="G77" s="374" t="s">
        <v>369</v>
      </c>
      <c r="H77" s="1"/>
    </row>
    <row r="78" spans="1:8" ht="15" customHeight="1">
      <c r="A78" s="111" t="s">
        <v>250</v>
      </c>
      <c r="B78" s="111" t="s">
        <v>370</v>
      </c>
      <c r="C78" s="111" t="s">
        <v>375</v>
      </c>
      <c r="D78" s="111" t="s">
        <v>194</v>
      </c>
      <c r="E78" s="111" t="s">
        <v>195</v>
      </c>
      <c r="F78" s="374"/>
      <c r="G78" s="374"/>
      <c r="H78" s="1"/>
    </row>
    <row r="79" spans="1:8" ht="12.75" customHeight="1">
      <c r="A79" s="119"/>
      <c r="B79" s="119"/>
      <c r="C79" s="119"/>
      <c r="D79" s="119"/>
      <c r="E79" s="119"/>
      <c r="F79" s="119"/>
      <c r="G79" s="119"/>
      <c r="H79" s="1"/>
    </row>
    <row r="80" spans="1:8" ht="12.75" customHeight="1">
      <c r="A80" s="301"/>
      <c r="B80" s="301">
        <v>390</v>
      </c>
      <c r="C80" s="301"/>
      <c r="D80" s="301"/>
      <c r="E80" s="302"/>
      <c r="F80" s="303" t="s">
        <v>44</v>
      </c>
      <c r="G80" s="304">
        <f>SUM(G81:G82)</f>
        <v>22494017</v>
      </c>
      <c r="H80" s="1"/>
    </row>
    <row r="81" spans="1:8" ht="12.75" customHeight="1">
      <c r="A81" s="309"/>
      <c r="B81" s="309"/>
      <c r="C81" s="309">
        <v>390</v>
      </c>
      <c r="D81" s="309">
        <v>30</v>
      </c>
      <c r="E81" s="310" t="s">
        <v>3</v>
      </c>
      <c r="F81" s="311" t="s">
        <v>45</v>
      </c>
      <c r="G81" s="308">
        <f>G216</f>
        <v>10994017</v>
      </c>
      <c r="H81" s="1"/>
    </row>
    <row r="82" spans="1:8" ht="12.75" customHeight="1">
      <c r="A82" s="309"/>
      <c r="B82" s="309"/>
      <c r="C82" s="309">
        <v>390</v>
      </c>
      <c r="D82" s="309">
        <v>30</v>
      </c>
      <c r="E82" s="310" t="s">
        <v>116</v>
      </c>
      <c r="F82" s="311" t="s">
        <v>45</v>
      </c>
      <c r="G82" s="308">
        <f>G217</f>
        <v>11500000</v>
      </c>
      <c r="H82" s="1"/>
    </row>
    <row r="83" spans="1:8" ht="12.75" customHeight="1">
      <c r="A83" s="312"/>
      <c r="B83" s="312"/>
      <c r="C83" s="312"/>
      <c r="D83" s="312"/>
      <c r="E83" s="313"/>
      <c r="F83" s="314"/>
      <c r="G83" s="308"/>
      <c r="H83" s="1"/>
    </row>
    <row r="84" spans="1:8" ht="12.75" customHeight="1">
      <c r="A84" s="301">
        <v>800</v>
      </c>
      <c r="B84" s="301"/>
      <c r="C84" s="301"/>
      <c r="D84" s="301"/>
      <c r="E84" s="302"/>
      <c r="F84" s="303" t="s">
        <v>46</v>
      </c>
      <c r="G84" s="304">
        <f>+G86+G91</f>
        <v>396790206</v>
      </c>
      <c r="H84" s="1"/>
    </row>
    <row r="85" spans="1:8" ht="12.75" customHeight="1">
      <c r="A85" s="312"/>
      <c r="B85" s="312"/>
      <c r="C85" s="312"/>
      <c r="D85" s="312"/>
      <c r="E85" s="313"/>
      <c r="F85" s="314"/>
      <c r="G85" s="308"/>
      <c r="H85" s="1"/>
    </row>
    <row r="86" spans="1:8" ht="12.75" customHeight="1">
      <c r="A86" s="301"/>
      <c r="B86" s="301">
        <v>830</v>
      </c>
      <c r="C86" s="301"/>
      <c r="D86" s="301"/>
      <c r="E86" s="302"/>
      <c r="F86" s="303" t="s">
        <v>49</v>
      </c>
      <c r="G86" s="304">
        <f>SUM(G87:G89)</f>
        <v>58000000</v>
      </c>
      <c r="H86" s="1"/>
    </row>
    <row r="87" spans="1:8" ht="12.75" customHeight="1">
      <c r="A87" s="309"/>
      <c r="B87" s="309"/>
      <c r="C87" s="309">
        <v>833</v>
      </c>
      <c r="D87" s="309">
        <v>30</v>
      </c>
      <c r="E87" s="310" t="s">
        <v>3</v>
      </c>
      <c r="F87" s="311" t="s">
        <v>50</v>
      </c>
      <c r="G87" s="308">
        <f>G222</f>
        <v>27000000</v>
      </c>
      <c r="H87" s="1"/>
    </row>
    <row r="88" spans="1:8" ht="12.75" customHeight="1">
      <c r="A88" s="309"/>
      <c r="B88" s="309"/>
      <c r="C88" s="309">
        <v>834</v>
      </c>
      <c r="D88" s="309">
        <v>30</v>
      </c>
      <c r="E88" s="310" t="s">
        <v>3</v>
      </c>
      <c r="F88" s="311" t="s">
        <v>377</v>
      </c>
      <c r="G88" s="308">
        <f>G223</f>
        <v>27000000</v>
      </c>
      <c r="H88" s="1"/>
    </row>
    <row r="89" spans="1:8" ht="12.75" customHeight="1">
      <c r="A89" s="309"/>
      <c r="B89" s="309"/>
      <c r="C89" s="309">
        <v>836</v>
      </c>
      <c r="D89" s="309">
        <v>30</v>
      </c>
      <c r="E89" s="310" t="s">
        <v>3</v>
      </c>
      <c r="F89" s="311" t="s">
        <v>51</v>
      </c>
      <c r="G89" s="308">
        <f>G227+G343</f>
        <v>4000000</v>
      </c>
      <c r="H89" s="1"/>
    </row>
    <row r="90" spans="1:8" ht="12.75" customHeight="1">
      <c r="A90" s="312"/>
      <c r="B90" s="312"/>
      <c r="C90" s="312"/>
      <c r="D90" s="312"/>
      <c r="E90" s="313"/>
      <c r="F90" s="314"/>
      <c r="G90" s="308"/>
      <c r="H90" s="1"/>
    </row>
    <row r="91" spans="1:8" ht="12.75" customHeight="1">
      <c r="A91" s="301"/>
      <c r="B91" s="301">
        <v>840</v>
      </c>
      <c r="C91" s="301"/>
      <c r="D91" s="301"/>
      <c r="E91" s="302"/>
      <c r="F91" s="303" t="s">
        <v>52</v>
      </c>
      <c r="G91" s="304">
        <f>SUM(G92:G96)</f>
        <v>338790206</v>
      </c>
      <c r="H91" s="1"/>
    </row>
    <row r="92" spans="1:8" ht="12.75" customHeight="1">
      <c r="A92" s="309"/>
      <c r="B92" s="309"/>
      <c r="C92" s="309">
        <v>841</v>
      </c>
      <c r="D92" s="309">
        <v>30</v>
      </c>
      <c r="E92" s="310" t="s">
        <v>3</v>
      </c>
      <c r="F92" s="311" t="s">
        <v>53</v>
      </c>
      <c r="G92" s="308">
        <f>G230</f>
        <v>15000000</v>
      </c>
      <c r="H92" s="1"/>
    </row>
    <row r="93" spans="1:8" ht="12.75" customHeight="1">
      <c r="A93" s="309"/>
      <c r="B93" s="309"/>
      <c r="C93" s="309">
        <v>841</v>
      </c>
      <c r="D93" s="309">
        <v>30</v>
      </c>
      <c r="E93" s="310" t="s">
        <v>16</v>
      </c>
      <c r="F93" s="311" t="s">
        <v>53</v>
      </c>
      <c r="G93" s="308">
        <f>G389</f>
        <v>10000000</v>
      </c>
      <c r="H93" s="1"/>
    </row>
    <row r="94" spans="1:8" ht="12.75" customHeight="1">
      <c r="A94" s="312"/>
      <c r="B94" s="312"/>
      <c r="C94" s="309">
        <v>842</v>
      </c>
      <c r="D94" s="309">
        <v>30</v>
      </c>
      <c r="E94" s="310" t="s">
        <v>16</v>
      </c>
      <c r="F94" s="314" t="s">
        <v>54</v>
      </c>
      <c r="G94" s="308">
        <f>G390</f>
        <v>34000000</v>
      </c>
      <c r="H94" s="1"/>
    </row>
    <row r="95" spans="1:8" ht="12.75" customHeight="1">
      <c r="A95" s="309"/>
      <c r="B95" s="309"/>
      <c r="C95" s="309">
        <v>848</v>
      </c>
      <c r="D95" s="309">
        <v>30</v>
      </c>
      <c r="E95" s="310" t="s">
        <v>110</v>
      </c>
      <c r="F95" s="311" t="s">
        <v>237</v>
      </c>
      <c r="G95" s="308">
        <f>G519</f>
        <v>269790206</v>
      </c>
      <c r="H95" s="1"/>
    </row>
    <row r="96" spans="1:8" ht="12.75" customHeight="1">
      <c r="A96" s="312"/>
      <c r="B96" s="312"/>
      <c r="C96" s="312">
        <v>849</v>
      </c>
      <c r="D96" s="312">
        <v>30</v>
      </c>
      <c r="E96" s="313" t="s">
        <v>58</v>
      </c>
      <c r="F96" s="314" t="s">
        <v>412</v>
      </c>
      <c r="G96" s="308">
        <f>G231</f>
        <v>10000000</v>
      </c>
      <c r="H96" s="1"/>
    </row>
    <row r="97" spans="1:8" ht="12.75" customHeight="1">
      <c r="A97" s="312"/>
      <c r="B97" s="312"/>
      <c r="C97" s="312"/>
      <c r="D97" s="312"/>
      <c r="E97" s="313"/>
      <c r="F97" s="320"/>
      <c r="G97" s="316"/>
      <c r="H97" s="1"/>
    </row>
    <row r="98" spans="1:8" ht="12.75" customHeight="1">
      <c r="A98" s="301">
        <v>900</v>
      </c>
      <c r="B98" s="301"/>
      <c r="C98" s="301"/>
      <c r="D98" s="301"/>
      <c r="E98" s="302"/>
      <c r="F98" s="303" t="s">
        <v>59</v>
      </c>
      <c r="G98" s="304">
        <f>+G100+G103</f>
        <v>1500000</v>
      </c>
      <c r="H98" s="1"/>
    </row>
    <row r="99" spans="1:8" ht="12.75" customHeight="1">
      <c r="A99" s="312"/>
      <c r="B99" s="312"/>
      <c r="C99" s="312"/>
      <c r="D99" s="312"/>
      <c r="E99" s="313"/>
      <c r="F99" s="314"/>
      <c r="G99" s="308"/>
      <c r="H99" s="1"/>
    </row>
    <row r="100" spans="1:8" ht="12.75" customHeight="1">
      <c r="A100" s="301"/>
      <c r="B100" s="301">
        <v>910</v>
      </c>
      <c r="C100" s="301"/>
      <c r="D100" s="301"/>
      <c r="E100" s="302"/>
      <c r="F100" s="303" t="s">
        <v>60</v>
      </c>
      <c r="G100" s="304">
        <f>G101</f>
        <v>1000000</v>
      </c>
      <c r="H100" s="1"/>
    </row>
    <row r="101" spans="1:8" ht="12.75" customHeight="1">
      <c r="A101" s="309"/>
      <c r="B101" s="309"/>
      <c r="C101" s="309">
        <v>910</v>
      </c>
      <c r="D101" s="309">
        <v>30</v>
      </c>
      <c r="E101" s="310" t="s">
        <v>3</v>
      </c>
      <c r="F101" s="311" t="s">
        <v>60</v>
      </c>
      <c r="G101" s="308">
        <f>G236</f>
        <v>1000000</v>
      </c>
      <c r="H101" s="1"/>
    </row>
    <row r="102" spans="1:8" ht="12.75" customHeight="1">
      <c r="A102" s="312"/>
      <c r="B102" s="312"/>
      <c r="C102" s="312"/>
      <c r="D102" s="312"/>
      <c r="E102" s="313"/>
      <c r="F102" s="314"/>
      <c r="G102" s="308"/>
      <c r="H102" s="1"/>
    </row>
    <row r="103" spans="1:8" ht="12.75" customHeight="1">
      <c r="A103" s="301"/>
      <c r="B103" s="301">
        <v>920</v>
      </c>
      <c r="C103" s="301"/>
      <c r="D103" s="301"/>
      <c r="E103" s="302"/>
      <c r="F103" s="303" t="s">
        <v>61</v>
      </c>
      <c r="G103" s="304">
        <f>G104</f>
        <v>500000</v>
      </c>
      <c r="H103" s="1"/>
    </row>
    <row r="104" spans="1:8" ht="12.75" customHeight="1">
      <c r="A104" s="309"/>
      <c r="B104" s="309"/>
      <c r="C104" s="309">
        <v>920</v>
      </c>
      <c r="D104" s="309">
        <v>30</v>
      </c>
      <c r="E104" s="310" t="s">
        <v>3</v>
      </c>
      <c r="F104" s="311" t="s">
        <v>61</v>
      </c>
      <c r="G104" s="308">
        <f>G239</f>
        <v>500000</v>
      </c>
      <c r="H104" s="1"/>
    </row>
    <row r="105" spans="1:8" ht="12.75" customHeight="1">
      <c r="A105" s="309"/>
      <c r="B105" s="309"/>
      <c r="C105" s="309"/>
      <c r="D105" s="309"/>
      <c r="E105" s="310"/>
      <c r="F105" s="321"/>
      <c r="G105" s="316"/>
      <c r="H105" s="1"/>
    </row>
    <row r="106" spans="1:8" ht="12.75" customHeight="1">
      <c r="A106" s="322"/>
      <c r="B106" s="322"/>
      <c r="C106" s="322"/>
      <c r="D106" s="322"/>
      <c r="E106" s="322"/>
      <c r="F106" s="323" t="s">
        <v>65</v>
      </c>
      <c r="G106" s="304">
        <f>+G108+G126</f>
        <v>1983296451</v>
      </c>
      <c r="H106" s="1"/>
    </row>
    <row r="107" spans="1:8" ht="12.75" customHeight="1">
      <c r="A107" s="322"/>
      <c r="B107" s="322"/>
      <c r="C107" s="322"/>
      <c r="D107" s="322"/>
      <c r="E107" s="322"/>
      <c r="F107" s="324"/>
      <c r="G107" s="325"/>
      <c r="H107" s="1"/>
    </row>
    <row r="108" spans="1:8" ht="12.75" customHeight="1">
      <c r="A108" s="301">
        <v>500</v>
      </c>
      <c r="B108" s="301"/>
      <c r="C108" s="301"/>
      <c r="D108" s="301"/>
      <c r="E108" s="302"/>
      <c r="F108" s="303" t="s">
        <v>66</v>
      </c>
      <c r="G108" s="304">
        <f>G110+G114+G117+G120+G123</f>
        <v>1733296451</v>
      </c>
      <c r="H108" s="1"/>
    </row>
    <row r="109" spans="1:8" ht="12.75" customHeight="1">
      <c r="A109" s="301"/>
      <c r="B109" s="301"/>
      <c r="C109" s="301"/>
      <c r="D109" s="301"/>
      <c r="E109" s="302"/>
      <c r="F109" s="319"/>
      <c r="G109" s="308"/>
      <c r="H109" s="1"/>
    </row>
    <row r="110" spans="1:8" ht="12.75" customHeight="1">
      <c r="A110" s="301"/>
      <c r="B110" s="301">
        <v>520</v>
      </c>
      <c r="C110" s="301"/>
      <c r="D110" s="301"/>
      <c r="E110" s="302"/>
      <c r="F110" s="303" t="s">
        <v>69</v>
      </c>
      <c r="G110" s="304">
        <f>SUM(G111:G112)</f>
        <v>1229510482</v>
      </c>
      <c r="H110" s="1"/>
    </row>
    <row r="111" spans="1:8" ht="12.75" customHeight="1">
      <c r="A111" s="309"/>
      <c r="B111" s="309"/>
      <c r="C111" s="309">
        <v>520</v>
      </c>
      <c r="D111" s="309">
        <v>30</v>
      </c>
      <c r="E111" s="310" t="s">
        <v>110</v>
      </c>
      <c r="F111" s="311" t="s">
        <v>69</v>
      </c>
      <c r="G111" s="308">
        <f>G526+G586</f>
        <v>629510482</v>
      </c>
      <c r="H111" s="1"/>
    </row>
    <row r="112" spans="1:8" ht="12.75" customHeight="1">
      <c r="A112" s="309"/>
      <c r="B112" s="309"/>
      <c r="C112" s="309">
        <v>520</v>
      </c>
      <c r="D112" s="309">
        <v>30</v>
      </c>
      <c r="E112" s="310" t="s">
        <v>18</v>
      </c>
      <c r="F112" s="311" t="s">
        <v>69</v>
      </c>
      <c r="G112" s="308">
        <f>G460</f>
        <v>600000000</v>
      </c>
      <c r="H112" s="1"/>
    </row>
    <row r="113" spans="1:8" ht="12.75" customHeight="1">
      <c r="A113" s="309"/>
      <c r="B113" s="309"/>
      <c r="C113" s="309"/>
      <c r="D113" s="309"/>
      <c r="E113" s="309"/>
      <c r="F113" s="315"/>
      <c r="G113" s="326"/>
      <c r="H113" s="1"/>
    </row>
    <row r="114" spans="1:8" ht="12.75" customHeight="1">
      <c r="A114" s="301"/>
      <c r="B114" s="301">
        <v>530</v>
      </c>
      <c r="C114" s="301"/>
      <c r="D114" s="301"/>
      <c r="E114" s="302"/>
      <c r="F114" s="303" t="s">
        <v>70</v>
      </c>
      <c r="G114" s="304">
        <f>SUM(G115:G115)</f>
        <v>200000000</v>
      </c>
      <c r="H114" s="1"/>
    </row>
    <row r="115" spans="1:8" ht="12.75" customHeight="1">
      <c r="A115" s="309"/>
      <c r="B115" s="309"/>
      <c r="C115" s="309">
        <v>530</v>
      </c>
      <c r="D115" s="309">
        <v>30</v>
      </c>
      <c r="E115" s="310" t="s">
        <v>18</v>
      </c>
      <c r="F115" s="311" t="s">
        <v>70</v>
      </c>
      <c r="G115" s="308">
        <f>G463</f>
        <v>200000000</v>
      </c>
      <c r="H115" s="1"/>
    </row>
    <row r="116" spans="1:8" ht="12.75" customHeight="1">
      <c r="A116" s="309"/>
      <c r="B116" s="309"/>
      <c r="C116" s="309"/>
      <c r="D116" s="309"/>
      <c r="E116" s="309"/>
      <c r="F116" s="315"/>
      <c r="G116" s="309"/>
      <c r="H116" s="1"/>
    </row>
    <row r="117" spans="1:8" ht="12.75" customHeight="1">
      <c r="A117" s="301"/>
      <c r="B117" s="301">
        <v>540</v>
      </c>
      <c r="C117" s="301"/>
      <c r="D117" s="301"/>
      <c r="E117" s="302"/>
      <c r="F117" s="303" t="s">
        <v>71</v>
      </c>
      <c r="G117" s="304">
        <f>SUM(G118:G118)</f>
        <v>35000000</v>
      </c>
      <c r="H117" s="1"/>
    </row>
    <row r="118" spans="1:8" ht="12.75" customHeight="1">
      <c r="A118" s="309"/>
      <c r="B118" s="309"/>
      <c r="C118" s="309">
        <v>540</v>
      </c>
      <c r="D118" s="309">
        <v>30</v>
      </c>
      <c r="E118" s="310" t="s">
        <v>18</v>
      </c>
      <c r="F118" s="311" t="s">
        <v>71</v>
      </c>
      <c r="G118" s="308">
        <f>G466</f>
        <v>35000000</v>
      </c>
      <c r="H118" s="1"/>
    </row>
    <row r="119" spans="1:8" ht="12.75" customHeight="1">
      <c r="A119" s="309"/>
      <c r="B119" s="309"/>
      <c r="C119" s="309"/>
      <c r="D119" s="309"/>
      <c r="E119" s="310"/>
      <c r="F119" s="321"/>
      <c r="G119" s="308"/>
      <c r="H119" s="1"/>
    </row>
    <row r="120" spans="1:8" ht="12.75" customHeight="1">
      <c r="A120" s="301"/>
      <c r="B120" s="301">
        <v>580</v>
      </c>
      <c r="C120" s="301"/>
      <c r="D120" s="301"/>
      <c r="E120" s="302"/>
      <c r="F120" s="303" t="s">
        <v>73</v>
      </c>
      <c r="G120" s="304">
        <f>G121</f>
        <v>150000000</v>
      </c>
      <c r="H120" s="1"/>
    </row>
    <row r="121" spans="1:8" ht="12.75" customHeight="1">
      <c r="A121" s="309"/>
      <c r="B121" s="309"/>
      <c r="C121" s="309">
        <v>580</v>
      </c>
      <c r="D121" s="309">
        <v>30</v>
      </c>
      <c r="E121" s="310" t="s">
        <v>18</v>
      </c>
      <c r="F121" s="311" t="s">
        <v>73</v>
      </c>
      <c r="G121" s="308">
        <f>G469</f>
        <v>150000000</v>
      </c>
      <c r="H121" s="1"/>
    </row>
    <row r="122" spans="1:8" ht="12.75" customHeight="1">
      <c r="A122" s="309"/>
      <c r="B122" s="309"/>
      <c r="C122" s="309"/>
      <c r="D122" s="309"/>
      <c r="E122" s="310"/>
      <c r="F122" s="315"/>
      <c r="G122" s="316"/>
      <c r="H122" s="1"/>
    </row>
    <row r="123" spans="1:8" ht="12.75" customHeight="1">
      <c r="A123" s="301"/>
      <c r="B123" s="301">
        <v>590</v>
      </c>
      <c r="C123" s="301"/>
      <c r="D123" s="301"/>
      <c r="E123" s="302"/>
      <c r="F123" s="303" t="s">
        <v>74</v>
      </c>
      <c r="G123" s="304">
        <f>G124</f>
        <v>118785969</v>
      </c>
      <c r="H123" s="1"/>
    </row>
    <row r="124" spans="1:8" ht="12.75" customHeight="1">
      <c r="A124" s="309"/>
      <c r="B124" s="309"/>
      <c r="C124" s="309">
        <v>590</v>
      </c>
      <c r="D124" s="309">
        <v>30</v>
      </c>
      <c r="E124" s="310" t="s">
        <v>18</v>
      </c>
      <c r="F124" s="311" t="s">
        <v>74</v>
      </c>
      <c r="G124" s="308">
        <f>G472</f>
        <v>118785969</v>
      </c>
      <c r="H124" s="1"/>
    </row>
    <row r="125" spans="1:8" ht="12.75" customHeight="1">
      <c r="A125" s="309"/>
      <c r="B125" s="309"/>
      <c r="C125" s="309"/>
      <c r="D125" s="309"/>
      <c r="E125" s="310"/>
      <c r="F125" s="315"/>
      <c r="G125" s="316"/>
      <c r="H125" s="1"/>
    </row>
    <row r="126" spans="1:8" ht="12.75" customHeight="1">
      <c r="A126" s="301">
        <v>800</v>
      </c>
      <c r="B126" s="301"/>
      <c r="C126" s="301"/>
      <c r="D126" s="301"/>
      <c r="E126" s="302"/>
      <c r="F126" s="303" t="s">
        <v>46</v>
      </c>
      <c r="G126" s="304">
        <f>G128</f>
        <v>250000000</v>
      </c>
      <c r="H126" s="1"/>
    </row>
    <row r="127" spans="1:8" ht="12.75" customHeight="1">
      <c r="A127" s="312"/>
      <c r="B127" s="312"/>
      <c r="C127" s="312"/>
      <c r="D127" s="312"/>
      <c r="E127" s="313"/>
      <c r="F127" s="314"/>
      <c r="G127" s="308"/>
      <c r="H127" s="1"/>
    </row>
    <row r="128" spans="1:8" ht="12.75" customHeight="1">
      <c r="A128" s="309"/>
      <c r="B128" s="327">
        <v>870</v>
      </c>
      <c r="C128" s="309"/>
      <c r="D128" s="309"/>
      <c r="E128" s="310"/>
      <c r="F128" s="328" t="s">
        <v>78</v>
      </c>
      <c r="G128" s="304">
        <f>G129</f>
        <v>250000000</v>
      </c>
      <c r="H128" s="1"/>
    </row>
    <row r="129" spans="1:8" ht="12.75" customHeight="1">
      <c r="A129" s="309"/>
      <c r="B129" s="309"/>
      <c r="C129" s="309">
        <v>871</v>
      </c>
      <c r="D129" s="309">
        <v>30</v>
      </c>
      <c r="E129" s="310" t="s">
        <v>18</v>
      </c>
      <c r="F129" s="311" t="s">
        <v>378</v>
      </c>
      <c r="G129" s="308">
        <f>G477</f>
        <v>250000000</v>
      </c>
      <c r="H129" s="1"/>
    </row>
    <row r="130" spans="1:8" ht="15" customHeight="1">
      <c r="A130" s="300"/>
      <c r="B130" s="300"/>
      <c r="C130" s="300"/>
      <c r="D130" s="300"/>
      <c r="E130" s="300"/>
      <c r="F130" s="300"/>
      <c r="G130" s="300"/>
      <c r="H130" s="1"/>
    </row>
    <row r="131" spans="1:8" ht="15" customHeight="1">
      <c r="A131" s="300"/>
      <c r="B131" s="300"/>
      <c r="C131" s="300"/>
      <c r="D131" s="300"/>
      <c r="E131" s="300"/>
      <c r="F131" s="300"/>
      <c r="G131" s="300"/>
      <c r="H131" s="1"/>
    </row>
    <row r="132" spans="1:8" ht="15" customHeight="1">
      <c r="A132" s="300"/>
      <c r="B132" s="300"/>
      <c r="C132" s="300"/>
      <c r="D132" s="300"/>
      <c r="E132" s="322"/>
      <c r="F132" s="323" t="s">
        <v>379</v>
      </c>
      <c r="G132" s="304">
        <f>SUM(G133:G138)</f>
        <v>4044999999.7150002</v>
      </c>
      <c r="H132" s="1"/>
    </row>
    <row r="133" spans="1:8">
      <c r="A133" s="300"/>
      <c r="B133" s="300"/>
      <c r="C133" s="300"/>
      <c r="D133" s="300"/>
      <c r="E133" s="291" t="s">
        <v>3</v>
      </c>
      <c r="F133" s="329" t="s">
        <v>420</v>
      </c>
      <c r="G133" s="308">
        <f>G19+G20+G21+G22+G25+G26+G30+G32+G39+G45+G51+G55+G65+G68+G71+G74+G81+G87+G88+G89+G92+G101+G104</f>
        <v>1153466850.7150002</v>
      </c>
      <c r="H133" s="1"/>
    </row>
    <row r="134" spans="1:8">
      <c r="A134" s="300"/>
      <c r="B134" s="300"/>
      <c r="C134" s="300"/>
      <c r="D134" s="300"/>
      <c r="E134" s="291" t="s">
        <v>110</v>
      </c>
      <c r="F134" s="329" t="s">
        <v>419</v>
      </c>
      <c r="G134" s="308">
        <f>G95+G111</f>
        <v>899300688</v>
      </c>
      <c r="H134" s="1"/>
    </row>
    <row r="135" spans="1:8">
      <c r="A135" s="300"/>
      <c r="B135" s="300"/>
      <c r="C135" s="300"/>
      <c r="D135" s="300"/>
      <c r="E135" s="291" t="s">
        <v>16</v>
      </c>
      <c r="F135" s="329" t="s">
        <v>422</v>
      </c>
      <c r="G135" s="308">
        <f>G29+G56+G93+G94</f>
        <v>90000000</v>
      </c>
      <c r="H135" s="1"/>
    </row>
    <row r="136" spans="1:8">
      <c r="A136" s="300"/>
      <c r="B136" s="300"/>
      <c r="C136" s="300"/>
      <c r="D136" s="300"/>
      <c r="E136" s="291" t="s">
        <v>116</v>
      </c>
      <c r="F136" s="329" t="s">
        <v>421</v>
      </c>
      <c r="G136" s="308">
        <f>G33+G42+G48+G52+G57+G60+G75+G82</f>
        <v>200000000</v>
      </c>
      <c r="H136" s="1"/>
    </row>
    <row r="137" spans="1:8">
      <c r="A137" s="300"/>
      <c r="B137" s="300"/>
      <c r="C137" s="300"/>
      <c r="D137" s="300"/>
      <c r="E137" s="291" t="s">
        <v>18</v>
      </c>
      <c r="F137" s="329" t="s">
        <v>423</v>
      </c>
      <c r="G137" s="308">
        <f>G31+G34+G76+G112+G115+G118+G121+G124+G129</f>
        <v>1692232461</v>
      </c>
      <c r="H137" s="1"/>
    </row>
    <row r="138" spans="1:8">
      <c r="A138" s="300"/>
      <c r="B138" s="300"/>
      <c r="C138" s="300"/>
      <c r="D138" s="300"/>
      <c r="E138" s="291" t="s">
        <v>58</v>
      </c>
      <c r="F138" s="329" t="s">
        <v>102</v>
      </c>
      <c r="G138" s="308">
        <f>G96</f>
        <v>10000000</v>
      </c>
      <c r="H138" s="1"/>
    </row>
    <row r="139" spans="1:8" ht="15" customHeight="1">
      <c r="A139" s="300"/>
      <c r="B139" s="300"/>
      <c r="C139" s="300"/>
      <c r="D139" s="300"/>
      <c r="E139" s="300"/>
      <c r="F139" s="300"/>
      <c r="G139" s="330"/>
      <c r="H139" s="1"/>
    </row>
    <row r="140" spans="1:8" ht="15" customHeight="1">
      <c r="A140" s="300"/>
      <c r="B140" s="300"/>
      <c r="C140" s="300"/>
      <c r="D140" s="300"/>
      <c r="E140" s="300"/>
      <c r="F140" s="300"/>
      <c r="G140" s="300"/>
      <c r="H140" s="1"/>
    </row>
    <row r="141" spans="1:8" ht="15" customHeight="1">
      <c r="A141" s="300"/>
      <c r="B141" s="300"/>
      <c r="C141" s="300"/>
      <c r="D141" s="300"/>
      <c r="E141" s="300"/>
      <c r="F141" s="300"/>
      <c r="G141" s="300"/>
      <c r="H141" s="1"/>
    </row>
    <row r="142" spans="1:8" ht="15" customHeight="1">
      <c r="A142" s="300"/>
      <c r="B142" s="300"/>
      <c r="C142" s="300"/>
      <c r="D142" s="300"/>
      <c r="E142" s="300"/>
      <c r="F142" s="300"/>
      <c r="G142" s="300"/>
      <c r="H142" s="1"/>
    </row>
    <row r="143" spans="1:8" ht="15" customHeight="1">
      <c r="A143" s="300"/>
      <c r="B143" s="300"/>
      <c r="C143" s="300"/>
      <c r="D143" s="300"/>
      <c r="E143" s="300"/>
      <c r="F143" s="300"/>
      <c r="G143" s="300"/>
      <c r="H143" s="1"/>
    </row>
    <row r="144" spans="1:8" ht="15" customHeight="1">
      <c r="A144" s="300"/>
      <c r="B144" s="300"/>
      <c r="C144" s="300"/>
      <c r="D144" s="300"/>
      <c r="E144" s="300"/>
      <c r="F144" s="300"/>
      <c r="G144" s="300"/>
      <c r="H144" s="1"/>
    </row>
    <row r="145" spans="1:8" ht="15" customHeight="1">
      <c r="A145" s="300"/>
      <c r="B145" s="300"/>
      <c r="C145" s="300"/>
      <c r="D145" s="300"/>
      <c r="E145" s="300"/>
      <c r="F145" s="300"/>
      <c r="G145" s="300"/>
      <c r="H145" s="1"/>
    </row>
    <row r="146" spans="1:8" ht="15" customHeight="1">
      <c r="A146" s="300"/>
      <c r="B146" s="300"/>
      <c r="C146" s="300"/>
      <c r="D146" s="300"/>
      <c r="E146" s="300"/>
      <c r="F146" s="300"/>
      <c r="G146" s="300"/>
      <c r="H146" s="1"/>
    </row>
    <row r="147" spans="1:8" ht="15" customHeight="1">
      <c r="A147" s="300"/>
      <c r="B147" s="300"/>
      <c r="C147" s="300"/>
      <c r="D147" s="300"/>
      <c r="E147" s="300"/>
      <c r="F147" s="300"/>
      <c r="G147" s="300"/>
      <c r="H147" s="1"/>
    </row>
    <row r="148" spans="1:8" ht="15" customHeight="1">
      <c r="A148" s="300"/>
      <c r="B148" s="300"/>
      <c r="C148" s="300"/>
      <c r="D148" s="300"/>
      <c r="E148" s="300"/>
      <c r="F148" s="300"/>
      <c r="G148" s="300"/>
      <c r="H148" s="1"/>
    </row>
    <row r="149" spans="1:8" ht="15" customHeight="1">
      <c r="A149" s="300"/>
      <c r="B149" s="300"/>
      <c r="C149" s="300"/>
      <c r="D149" s="300"/>
      <c r="E149" s="300"/>
      <c r="F149" s="300"/>
      <c r="G149" s="300"/>
      <c r="H149" s="1"/>
    </row>
    <row r="150" spans="1:8" ht="15" customHeight="1">
      <c r="A150" s="386" t="s">
        <v>380</v>
      </c>
      <c r="B150" s="387"/>
      <c r="C150" s="387"/>
      <c r="D150" s="387"/>
      <c r="E150" s="331" t="s">
        <v>381</v>
      </c>
      <c r="F150" s="388" t="s">
        <v>382</v>
      </c>
      <c r="G150" s="389"/>
      <c r="H150" s="1"/>
    </row>
    <row r="151" spans="1:8" ht="15" customHeight="1">
      <c r="A151" s="390" t="s">
        <v>189</v>
      </c>
      <c r="B151" s="391"/>
      <c r="C151" s="391"/>
      <c r="D151" s="391"/>
      <c r="E151" s="109" t="s">
        <v>381</v>
      </c>
      <c r="F151" s="392" t="s">
        <v>383</v>
      </c>
      <c r="G151" s="393"/>
      <c r="H151" s="1"/>
    </row>
    <row r="152" spans="1:8" ht="15" customHeight="1">
      <c r="A152" s="390" t="s">
        <v>384</v>
      </c>
      <c r="B152" s="391"/>
      <c r="C152" s="391"/>
      <c r="D152" s="391"/>
      <c r="E152" s="109" t="s">
        <v>381</v>
      </c>
      <c r="F152" s="392" t="s">
        <v>385</v>
      </c>
      <c r="G152" s="393"/>
      <c r="H152" s="1"/>
    </row>
    <row r="153" spans="1:8" ht="26.25" customHeight="1">
      <c r="A153" s="394" t="s">
        <v>386</v>
      </c>
      <c r="B153" s="395"/>
      <c r="C153" s="395"/>
      <c r="D153" s="395"/>
      <c r="E153" s="109" t="s">
        <v>381</v>
      </c>
      <c r="F153" s="396" t="s">
        <v>387</v>
      </c>
      <c r="G153" s="397"/>
      <c r="H153" s="1"/>
    </row>
    <row r="154" spans="1:8" ht="15" customHeight="1">
      <c r="A154" s="390" t="s">
        <v>388</v>
      </c>
      <c r="B154" s="391"/>
      <c r="C154" s="391"/>
      <c r="D154" s="391"/>
      <c r="E154" s="109" t="s">
        <v>381</v>
      </c>
      <c r="F154" s="332" t="s">
        <v>389</v>
      </c>
      <c r="G154" s="333"/>
      <c r="H154" s="1"/>
    </row>
    <row r="155" spans="1:8" ht="15" customHeight="1">
      <c r="A155" s="384" t="s">
        <v>390</v>
      </c>
      <c r="B155" s="385"/>
      <c r="C155" s="385"/>
      <c r="D155" s="385"/>
      <c r="E155" s="334" t="s">
        <v>381</v>
      </c>
      <c r="F155" s="335" t="s">
        <v>389</v>
      </c>
      <c r="G155" s="336"/>
      <c r="H155" s="1"/>
    </row>
    <row r="156" spans="1:8" ht="15" customHeight="1">
      <c r="A156" s="300"/>
      <c r="B156" s="300"/>
      <c r="C156" s="300"/>
      <c r="D156" s="300"/>
      <c r="E156" s="300"/>
      <c r="F156" s="300"/>
      <c r="G156" s="300"/>
      <c r="H156" s="1"/>
    </row>
    <row r="157" spans="1:8" ht="15" customHeight="1">
      <c r="A157" s="374" t="s">
        <v>367</v>
      </c>
      <c r="B157" s="374"/>
      <c r="C157" s="374"/>
      <c r="D157" s="374"/>
      <c r="E157" s="374"/>
      <c r="F157" s="374" t="s">
        <v>368</v>
      </c>
      <c r="G157" s="374" t="s">
        <v>369</v>
      </c>
      <c r="H157" s="1"/>
    </row>
    <row r="158" spans="1:8" ht="15" customHeight="1">
      <c r="A158" s="111" t="s">
        <v>250</v>
      </c>
      <c r="B158" s="111" t="s">
        <v>370</v>
      </c>
      <c r="C158" s="111" t="s">
        <v>375</v>
      </c>
      <c r="D158" s="111" t="s">
        <v>194</v>
      </c>
      <c r="E158" s="111" t="s">
        <v>195</v>
      </c>
      <c r="F158" s="374"/>
      <c r="G158" s="374"/>
      <c r="H158" s="1"/>
    </row>
    <row r="159" spans="1:8" ht="12.75" customHeight="1">
      <c r="A159" s="300"/>
      <c r="B159" s="300"/>
      <c r="C159" s="300"/>
      <c r="D159" s="300"/>
      <c r="E159" s="300"/>
      <c r="F159" s="300"/>
      <c r="G159" s="300"/>
      <c r="H159" s="1"/>
    </row>
    <row r="160" spans="1:8" ht="12.75" customHeight="1">
      <c r="A160" s="301"/>
      <c r="B160" s="301"/>
      <c r="C160" s="301"/>
      <c r="D160" s="301"/>
      <c r="E160" s="302"/>
      <c r="F160" s="303" t="s">
        <v>81</v>
      </c>
      <c r="G160" s="304">
        <f>+G162</f>
        <v>975966850.71499991</v>
      </c>
      <c r="H160" s="1"/>
    </row>
    <row r="161" spans="1:8" ht="12.75" customHeight="1">
      <c r="A161" s="305"/>
      <c r="B161" s="305"/>
      <c r="C161" s="305"/>
      <c r="D161" s="305"/>
      <c r="E161" s="306"/>
      <c r="F161" s="307"/>
      <c r="G161" s="308"/>
      <c r="H161" s="1"/>
    </row>
    <row r="162" spans="1:8" ht="12.75" customHeight="1">
      <c r="A162" s="301"/>
      <c r="B162" s="301"/>
      <c r="C162" s="301"/>
      <c r="D162" s="301"/>
      <c r="E162" s="302"/>
      <c r="F162" s="303" t="s">
        <v>0</v>
      </c>
      <c r="G162" s="304">
        <f>+G164+G179+G200+G219+G233</f>
        <v>975966850.71499991</v>
      </c>
      <c r="H162" s="1"/>
    </row>
    <row r="163" spans="1:8" ht="12.75" customHeight="1">
      <c r="A163" s="301"/>
      <c r="B163" s="301"/>
      <c r="C163" s="301"/>
      <c r="D163" s="301"/>
      <c r="E163" s="302"/>
      <c r="F163" s="303"/>
      <c r="G163" s="308"/>
      <c r="H163" s="1"/>
    </row>
    <row r="164" spans="1:8" ht="12.75" customHeight="1">
      <c r="A164" s="301">
        <v>100</v>
      </c>
      <c r="B164" s="301"/>
      <c r="C164" s="301"/>
      <c r="D164" s="301"/>
      <c r="E164" s="302"/>
      <c r="F164" s="303" t="s">
        <v>1</v>
      </c>
      <c r="G164" s="304">
        <f>+G166+G171+G175</f>
        <v>631272833.71499991</v>
      </c>
      <c r="H164" s="1"/>
    </row>
    <row r="165" spans="1:8" ht="12.75" customHeight="1">
      <c r="A165" s="301"/>
      <c r="B165" s="301"/>
      <c r="C165" s="301"/>
      <c r="D165" s="301"/>
      <c r="E165" s="302"/>
      <c r="F165" s="303"/>
      <c r="G165" s="308"/>
      <c r="H165" s="1"/>
    </row>
    <row r="166" spans="1:8" ht="12.75" customHeight="1">
      <c r="A166" s="301"/>
      <c r="B166" s="301">
        <v>110</v>
      </c>
      <c r="C166" s="301"/>
      <c r="D166" s="301"/>
      <c r="E166" s="302"/>
      <c r="F166" s="303" t="s">
        <v>2</v>
      </c>
      <c r="G166" s="304">
        <f>SUM(G167:G169)</f>
        <v>369005000</v>
      </c>
      <c r="H166" s="1"/>
    </row>
    <row r="167" spans="1:8" ht="12.75" customHeight="1">
      <c r="A167" s="309"/>
      <c r="B167" s="309"/>
      <c r="C167" s="309">
        <v>111</v>
      </c>
      <c r="D167" s="309">
        <v>30</v>
      </c>
      <c r="E167" s="310" t="s">
        <v>3</v>
      </c>
      <c r="F167" s="311" t="s">
        <v>4</v>
      </c>
      <c r="G167" s="308">
        <v>296220000</v>
      </c>
      <c r="H167" s="1"/>
    </row>
    <row r="168" spans="1:8" ht="12.75" customHeight="1">
      <c r="A168" s="309"/>
      <c r="B168" s="309"/>
      <c r="C168" s="309">
        <v>113</v>
      </c>
      <c r="D168" s="309">
        <v>30</v>
      </c>
      <c r="E168" s="310" t="s">
        <v>3</v>
      </c>
      <c r="F168" s="311" t="s">
        <v>6</v>
      </c>
      <c r="G168" s="308">
        <v>44400000</v>
      </c>
      <c r="H168" s="1"/>
    </row>
    <row r="169" spans="1:8" ht="12.75" customHeight="1">
      <c r="A169" s="309"/>
      <c r="B169" s="309"/>
      <c r="C169" s="309">
        <v>114</v>
      </c>
      <c r="D169" s="309">
        <v>30</v>
      </c>
      <c r="E169" s="310" t="s">
        <v>3</v>
      </c>
      <c r="F169" s="311" t="s">
        <v>7</v>
      </c>
      <c r="G169" s="308">
        <v>28385000</v>
      </c>
      <c r="H169" s="1"/>
    </row>
    <row r="170" spans="1:8" ht="12.75" customHeight="1">
      <c r="A170" s="312"/>
      <c r="B170" s="312"/>
      <c r="C170" s="312"/>
      <c r="D170" s="312"/>
      <c r="E170" s="313"/>
      <c r="F170" s="314"/>
      <c r="G170" s="308"/>
      <c r="H170" s="1"/>
    </row>
    <row r="171" spans="1:8" ht="12.75" customHeight="1">
      <c r="A171" s="301"/>
      <c r="B171" s="301">
        <v>130</v>
      </c>
      <c r="C171" s="301"/>
      <c r="D171" s="301"/>
      <c r="E171" s="302"/>
      <c r="F171" s="303" t="s">
        <v>10</v>
      </c>
      <c r="G171" s="304">
        <f>SUM(G172:G173)</f>
        <v>29307833.715</v>
      </c>
      <c r="H171" s="1"/>
    </row>
    <row r="172" spans="1:8" ht="12.75" customHeight="1">
      <c r="A172" s="309"/>
      <c r="B172" s="309"/>
      <c r="C172" s="309">
        <v>134</v>
      </c>
      <c r="D172" s="309">
        <v>30</v>
      </c>
      <c r="E172" s="310" t="s">
        <v>3</v>
      </c>
      <c r="F172" s="311" t="s">
        <v>12</v>
      </c>
      <c r="G172" s="308">
        <v>19307833.715</v>
      </c>
      <c r="H172" s="1"/>
    </row>
    <row r="173" spans="1:8" ht="12.75" customHeight="1">
      <c r="A173" s="309"/>
      <c r="B173" s="309"/>
      <c r="C173" s="309">
        <v>135</v>
      </c>
      <c r="D173" s="309">
        <v>30</v>
      </c>
      <c r="E173" s="310" t="s">
        <v>3</v>
      </c>
      <c r="F173" s="311" t="s">
        <v>220</v>
      </c>
      <c r="G173" s="308">
        <v>10000000</v>
      </c>
      <c r="H173" s="1"/>
    </row>
    <row r="174" spans="1:8" ht="12.75" customHeight="1">
      <c r="A174" s="312"/>
      <c r="B174" s="312"/>
      <c r="C174" s="312"/>
      <c r="D174" s="312"/>
      <c r="E174" s="313"/>
      <c r="F174" s="314"/>
      <c r="G174" s="308"/>
      <c r="H174" s="1"/>
    </row>
    <row r="175" spans="1:8" ht="12.75" customHeight="1">
      <c r="A175" s="301"/>
      <c r="B175" s="301">
        <v>140</v>
      </c>
      <c r="C175" s="301"/>
      <c r="D175" s="301"/>
      <c r="E175" s="302"/>
      <c r="F175" s="303" t="s">
        <v>14</v>
      </c>
      <c r="G175" s="304">
        <f>SUM(G176:G177)</f>
        <v>232960000</v>
      </c>
      <c r="H175" s="1"/>
    </row>
    <row r="176" spans="1:8" ht="12.75" customHeight="1">
      <c r="A176" s="309"/>
      <c r="B176" s="309"/>
      <c r="C176" s="309">
        <v>144</v>
      </c>
      <c r="D176" s="309">
        <v>30</v>
      </c>
      <c r="E176" s="310" t="s">
        <v>3</v>
      </c>
      <c r="F176" s="311" t="s">
        <v>17</v>
      </c>
      <c r="G176" s="308">
        <v>167960000</v>
      </c>
      <c r="H176" s="1"/>
    </row>
    <row r="177" spans="1:8" ht="12.75" customHeight="1">
      <c r="A177" s="309"/>
      <c r="B177" s="309"/>
      <c r="C177" s="309">
        <v>145</v>
      </c>
      <c r="D177" s="309">
        <v>30</v>
      </c>
      <c r="E177" s="310" t="s">
        <v>116</v>
      </c>
      <c r="F177" s="311" t="s">
        <v>19</v>
      </c>
      <c r="G177" s="308">
        <v>65000000</v>
      </c>
      <c r="H177" s="1"/>
    </row>
    <row r="178" spans="1:8" ht="12.75" customHeight="1">
      <c r="A178" s="312"/>
      <c r="B178" s="312"/>
      <c r="C178" s="312"/>
      <c r="D178" s="312"/>
      <c r="E178" s="313"/>
      <c r="F178" s="314"/>
      <c r="G178" s="308"/>
      <c r="H178" s="1"/>
    </row>
    <row r="179" spans="1:8" ht="12.75" customHeight="1">
      <c r="A179" s="301">
        <v>200</v>
      </c>
      <c r="B179" s="301"/>
      <c r="C179" s="301"/>
      <c r="D179" s="301"/>
      <c r="E179" s="302"/>
      <c r="F179" s="303" t="s">
        <v>22</v>
      </c>
      <c r="G179" s="304">
        <f>+G181+G184+G187+G190+G194+G197</f>
        <v>96500000</v>
      </c>
      <c r="H179" s="1"/>
    </row>
    <row r="180" spans="1:8" ht="12.75" customHeight="1">
      <c r="A180" s="301"/>
      <c r="B180" s="301"/>
      <c r="C180" s="301"/>
      <c r="D180" s="301"/>
      <c r="E180" s="302"/>
      <c r="F180" s="303"/>
      <c r="G180" s="308"/>
      <c r="H180" s="1"/>
    </row>
    <row r="181" spans="1:8" ht="12.75" customHeight="1">
      <c r="A181" s="301"/>
      <c r="B181" s="301">
        <v>210</v>
      </c>
      <c r="C181" s="301"/>
      <c r="D181" s="301"/>
      <c r="E181" s="302"/>
      <c r="F181" s="303" t="s">
        <v>23</v>
      </c>
      <c r="G181" s="304">
        <f>G182</f>
        <v>18000000</v>
      </c>
      <c r="H181" s="1"/>
    </row>
    <row r="182" spans="1:8" ht="12.75" customHeight="1">
      <c r="A182" s="309"/>
      <c r="B182" s="309"/>
      <c r="C182" s="309">
        <v>210</v>
      </c>
      <c r="D182" s="309">
        <v>30</v>
      </c>
      <c r="E182" s="310" t="s">
        <v>3</v>
      </c>
      <c r="F182" s="311" t="s">
        <v>23</v>
      </c>
      <c r="G182" s="308">
        <v>18000000</v>
      </c>
      <c r="H182" s="1"/>
    </row>
    <row r="183" spans="1:8" ht="12.75" customHeight="1">
      <c r="A183" s="312"/>
      <c r="B183" s="312"/>
      <c r="C183" s="312"/>
      <c r="D183" s="312"/>
      <c r="E183" s="313"/>
      <c r="F183" s="314"/>
      <c r="G183" s="308"/>
      <c r="H183" s="1"/>
    </row>
    <row r="184" spans="1:8" ht="12.75" customHeight="1">
      <c r="A184" s="301"/>
      <c r="B184" s="301">
        <v>220</v>
      </c>
      <c r="C184" s="301"/>
      <c r="D184" s="301"/>
      <c r="E184" s="302"/>
      <c r="F184" s="303" t="s">
        <v>24</v>
      </c>
      <c r="G184" s="304">
        <f>G185</f>
        <v>5000000</v>
      </c>
      <c r="H184" s="1"/>
    </row>
    <row r="185" spans="1:8" ht="12.75" customHeight="1">
      <c r="A185" s="309"/>
      <c r="B185" s="309"/>
      <c r="C185" s="309">
        <v>220</v>
      </c>
      <c r="D185" s="309">
        <v>30</v>
      </c>
      <c r="E185" s="310" t="s">
        <v>116</v>
      </c>
      <c r="F185" s="311" t="s">
        <v>25</v>
      </c>
      <c r="G185" s="308">
        <v>5000000</v>
      </c>
      <c r="H185" s="1"/>
    </row>
    <row r="186" spans="1:8" ht="12.75" customHeight="1">
      <c r="A186" s="312"/>
      <c r="B186" s="312"/>
      <c r="C186" s="312"/>
      <c r="D186" s="312"/>
      <c r="E186" s="313"/>
      <c r="F186" s="314"/>
      <c r="G186" s="308"/>
      <c r="H186" s="1"/>
    </row>
    <row r="187" spans="1:8" ht="12.75" customHeight="1">
      <c r="A187" s="301"/>
      <c r="B187" s="301">
        <v>240</v>
      </c>
      <c r="C187" s="301"/>
      <c r="D187" s="301"/>
      <c r="E187" s="302"/>
      <c r="F187" s="303" t="s">
        <v>27</v>
      </c>
      <c r="G187" s="304">
        <f>G188</f>
        <v>11500000</v>
      </c>
      <c r="H187" s="1"/>
    </row>
    <row r="188" spans="1:8" ht="12.75" customHeight="1">
      <c r="A188" s="309"/>
      <c r="B188" s="309"/>
      <c r="C188" s="309">
        <v>240</v>
      </c>
      <c r="D188" s="309">
        <v>30</v>
      </c>
      <c r="E188" s="310" t="s">
        <v>116</v>
      </c>
      <c r="F188" s="311" t="s">
        <v>27</v>
      </c>
      <c r="G188" s="308">
        <v>11500000</v>
      </c>
      <c r="H188" s="1"/>
    </row>
    <row r="189" spans="1:8" ht="12.75" customHeight="1">
      <c r="A189" s="312"/>
      <c r="B189" s="312"/>
      <c r="C189" s="312"/>
      <c r="D189" s="312"/>
      <c r="E189" s="313"/>
      <c r="F189" s="314"/>
      <c r="G189" s="308"/>
      <c r="H189" s="1"/>
    </row>
    <row r="190" spans="1:8" ht="12.75" customHeight="1">
      <c r="A190" s="301"/>
      <c r="B190" s="301">
        <v>260</v>
      </c>
      <c r="C190" s="301"/>
      <c r="D190" s="301"/>
      <c r="E190" s="302"/>
      <c r="F190" s="303" t="s">
        <v>29</v>
      </c>
      <c r="G190" s="304">
        <f>SUM(G191:G192)</f>
        <v>22000000</v>
      </c>
      <c r="H190" s="1"/>
    </row>
    <row r="191" spans="1:8" ht="12.75" customHeight="1">
      <c r="A191" s="309"/>
      <c r="B191" s="309"/>
      <c r="C191" s="309">
        <v>260</v>
      </c>
      <c r="D191" s="309">
        <v>30</v>
      </c>
      <c r="E191" s="310" t="s">
        <v>3</v>
      </c>
      <c r="F191" s="311" t="s">
        <v>29</v>
      </c>
      <c r="G191" s="308">
        <v>10000000</v>
      </c>
      <c r="H191" s="1"/>
    </row>
    <row r="192" spans="1:8" ht="12.75" customHeight="1">
      <c r="A192" s="309"/>
      <c r="B192" s="309"/>
      <c r="C192" s="309">
        <v>260</v>
      </c>
      <c r="D192" s="309">
        <v>30</v>
      </c>
      <c r="E192" s="310" t="s">
        <v>116</v>
      </c>
      <c r="F192" s="311" t="s">
        <v>29</v>
      </c>
      <c r="G192" s="308">
        <v>12000000</v>
      </c>
      <c r="H192" s="1"/>
    </row>
    <row r="193" spans="1:8" ht="12.75" customHeight="1">
      <c r="A193" s="309"/>
      <c r="B193" s="309"/>
      <c r="C193" s="309"/>
      <c r="D193" s="309"/>
      <c r="E193" s="310"/>
      <c r="F193" s="311"/>
      <c r="G193" s="308"/>
      <c r="H193" s="1"/>
    </row>
    <row r="194" spans="1:8" ht="12.75" customHeight="1">
      <c r="A194" s="301"/>
      <c r="B194" s="301">
        <v>280</v>
      </c>
      <c r="C194" s="301"/>
      <c r="D194" s="301"/>
      <c r="E194" s="302"/>
      <c r="F194" s="303" t="s">
        <v>32</v>
      </c>
      <c r="G194" s="304">
        <f>G195</f>
        <v>15000000</v>
      </c>
      <c r="H194" s="1"/>
    </row>
    <row r="195" spans="1:8" ht="12.75" customHeight="1">
      <c r="A195" s="309"/>
      <c r="B195" s="309"/>
      <c r="C195" s="309">
        <v>280</v>
      </c>
      <c r="D195" s="309">
        <v>30</v>
      </c>
      <c r="E195" s="310" t="s">
        <v>116</v>
      </c>
      <c r="F195" s="311" t="s">
        <v>32</v>
      </c>
      <c r="G195" s="308">
        <v>15000000</v>
      </c>
      <c r="H195" s="1"/>
    </row>
    <row r="196" spans="1:8" ht="12.75" customHeight="1">
      <c r="A196" s="312"/>
      <c r="B196" s="312"/>
      <c r="C196" s="312"/>
      <c r="D196" s="312"/>
      <c r="E196" s="313"/>
      <c r="F196" s="314"/>
      <c r="G196" s="308"/>
      <c r="H196" s="1"/>
    </row>
    <row r="197" spans="1:8" ht="12.75" customHeight="1">
      <c r="A197" s="301"/>
      <c r="B197" s="301">
        <v>290</v>
      </c>
      <c r="C197" s="301"/>
      <c r="D197" s="301"/>
      <c r="E197" s="302"/>
      <c r="F197" s="303" t="s">
        <v>33</v>
      </c>
      <c r="G197" s="304">
        <f>SUM(G198:G198)</f>
        <v>25000000</v>
      </c>
      <c r="H197" s="1"/>
    </row>
    <row r="198" spans="1:8" ht="12.75" customHeight="1">
      <c r="A198" s="309"/>
      <c r="B198" s="309"/>
      <c r="C198" s="309">
        <v>290</v>
      </c>
      <c r="D198" s="309">
        <v>30</v>
      </c>
      <c r="E198" s="310" t="s">
        <v>116</v>
      </c>
      <c r="F198" s="311" t="s">
        <v>33</v>
      </c>
      <c r="G198" s="308">
        <v>25000000</v>
      </c>
      <c r="H198" s="1"/>
    </row>
    <row r="199" spans="1:8" ht="12.75" customHeight="1">
      <c r="A199" s="309"/>
      <c r="B199" s="309"/>
      <c r="C199" s="309"/>
      <c r="D199" s="309"/>
      <c r="E199" s="310"/>
      <c r="F199" s="311"/>
      <c r="G199" s="308"/>
      <c r="H199" s="1"/>
    </row>
    <row r="200" spans="1:8" ht="12.75" customHeight="1">
      <c r="A200" s="301">
        <v>300</v>
      </c>
      <c r="B200" s="301"/>
      <c r="C200" s="301"/>
      <c r="D200" s="301"/>
      <c r="E200" s="302"/>
      <c r="F200" s="303" t="s">
        <v>376</v>
      </c>
      <c r="G200" s="304">
        <f>+G202+G205+G208+G211+G215</f>
        <v>165694017</v>
      </c>
      <c r="H200" s="1"/>
    </row>
    <row r="201" spans="1:8" ht="12.75" customHeight="1">
      <c r="A201" s="312"/>
      <c r="B201" s="312"/>
      <c r="C201" s="312"/>
      <c r="D201" s="312"/>
      <c r="E201" s="313"/>
      <c r="F201" s="314"/>
      <c r="G201" s="308"/>
      <c r="H201" s="1"/>
    </row>
    <row r="202" spans="1:8" ht="12.75" customHeight="1">
      <c r="A202" s="301"/>
      <c r="B202" s="301">
        <v>320</v>
      </c>
      <c r="C202" s="301"/>
      <c r="D202" s="301"/>
      <c r="E202" s="302"/>
      <c r="F202" s="303" t="s">
        <v>36</v>
      </c>
      <c r="G202" s="304">
        <f>G203</f>
        <v>8000000</v>
      </c>
      <c r="H202" s="1"/>
    </row>
    <row r="203" spans="1:8" ht="12.75" customHeight="1">
      <c r="A203" s="309"/>
      <c r="B203" s="309"/>
      <c r="C203" s="309">
        <v>320</v>
      </c>
      <c r="D203" s="309">
        <v>30</v>
      </c>
      <c r="E203" s="310" t="s">
        <v>3</v>
      </c>
      <c r="F203" s="311" t="s">
        <v>37</v>
      </c>
      <c r="G203" s="308">
        <v>8000000</v>
      </c>
      <c r="H203" s="1"/>
    </row>
    <row r="204" spans="1:8" ht="12.75" customHeight="1">
      <c r="A204" s="309"/>
      <c r="B204" s="309"/>
      <c r="C204" s="309"/>
      <c r="D204" s="309"/>
      <c r="E204" s="310"/>
      <c r="F204" s="311"/>
      <c r="G204" s="308"/>
      <c r="H204" s="1"/>
    </row>
    <row r="205" spans="1:8" ht="12.75" customHeight="1">
      <c r="A205" s="301"/>
      <c r="B205" s="301">
        <v>330</v>
      </c>
      <c r="C205" s="301"/>
      <c r="D205" s="301"/>
      <c r="E205" s="302"/>
      <c r="F205" s="303" t="s">
        <v>38</v>
      </c>
      <c r="G205" s="304">
        <f>G206</f>
        <v>7000000</v>
      </c>
      <c r="H205" s="1"/>
    </row>
    <row r="206" spans="1:8" ht="12.75" customHeight="1">
      <c r="A206" s="309"/>
      <c r="B206" s="309"/>
      <c r="C206" s="309">
        <v>330</v>
      </c>
      <c r="D206" s="309">
        <v>30</v>
      </c>
      <c r="E206" s="310" t="s">
        <v>3</v>
      </c>
      <c r="F206" s="311" t="s">
        <v>38</v>
      </c>
      <c r="G206" s="308">
        <v>7000000</v>
      </c>
      <c r="H206" s="1"/>
    </row>
    <row r="207" spans="1:8" ht="12.75" customHeight="1">
      <c r="A207" s="312"/>
      <c r="B207" s="312"/>
      <c r="C207" s="312"/>
      <c r="D207" s="312"/>
      <c r="E207" s="313"/>
      <c r="F207" s="314"/>
      <c r="G207" s="308"/>
      <c r="H207" s="1"/>
    </row>
    <row r="208" spans="1:8" ht="12.75" customHeight="1">
      <c r="A208" s="301"/>
      <c r="B208" s="301">
        <v>340</v>
      </c>
      <c r="C208" s="301"/>
      <c r="D208" s="301"/>
      <c r="E208" s="302"/>
      <c r="F208" s="303" t="s">
        <v>39</v>
      </c>
      <c r="G208" s="304">
        <f>SUM(G209:G209)</f>
        <v>10000000</v>
      </c>
      <c r="H208" s="1"/>
    </row>
    <row r="209" spans="1:8" ht="12.75" customHeight="1">
      <c r="A209" s="309"/>
      <c r="B209" s="309"/>
      <c r="C209" s="309">
        <v>340</v>
      </c>
      <c r="D209" s="309">
        <v>30</v>
      </c>
      <c r="E209" s="310" t="s">
        <v>3</v>
      </c>
      <c r="F209" s="311" t="s">
        <v>40</v>
      </c>
      <c r="G209" s="308">
        <v>10000000</v>
      </c>
      <c r="H209" s="1"/>
    </row>
    <row r="210" spans="1:8" ht="12.75" customHeight="1">
      <c r="A210" s="312"/>
      <c r="B210" s="312"/>
      <c r="C210" s="312"/>
      <c r="D210" s="312"/>
      <c r="E210" s="313"/>
      <c r="F210" s="314"/>
      <c r="G210" s="308"/>
      <c r="H210" s="1"/>
    </row>
    <row r="211" spans="1:8" ht="12.75" customHeight="1">
      <c r="A211" s="301"/>
      <c r="B211" s="301">
        <v>360</v>
      </c>
      <c r="C211" s="301"/>
      <c r="D211" s="301"/>
      <c r="E211" s="302"/>
      <c r="F211" s="303" t="s">
        <v>43</v>
      </c>
      <c r="G211" s="304">
        <f>SUM(G212:G213)</f>
        <v>118200000</v>
      </c>
      <c r="H211" s="1"/>
    </row>
    <row r="212" spans="1:8" ht="12.75" customHeight="1">
      <c r="A212" s="309"/>
      <c r="B212" s="309"/>
      <c r="C212" s="309">
        <v>360</v>
      </c>
      <c r="D212" s="309">
        <v>30</v>
      </c>
      <c r="E212" s="310" t="s">
        <v>3</v>
      </c>
      <c r="F212" s="311" t="s">
        <v>43</v>
      </c>
      <c r="G212" s="308">
        <v>63200000</v>
      </c>
      <c r="H212" s="1"/>
    </row>
    <row r="213" spans="1:8" ht="12.75" customHeight="1">
      <c r="A213" s="309"/>
      <c r="B213" s="309"/>
      <c r="C213" s="309">
        <v>360</v>
      </c>
      <c r="D213" s="309">
        <v>30</v>
      </c>
      <c r="E213" s="310" t="s">
        <v>116</v>
      </c>
      <c r="F213" s="311" t="s">
        <v>43</v>
      </c>
      <c r="G213" s="308">
        <v>55000000</v>
      </c>
      <c r="H213" s="1"/>
    </row>
    <row r="214" spans="1:8" ht="12.75" customHeight="1">
      <c r="A214" s="312"/>
      <c r="B214" s="312"/>
      <c r="C214" s="312"/>
      <c r="D214" s="312"/>
      <c r="E214" s="313"/>
      <c r="F214" s="314"/>
      <c r="G214" s="308"/>
      <c r="H214" s="1"/>
    </row>
    <row r="215" spans="1:8" ht="12.75" customHeight="1">
      <c r="A215" s="301"/>
      <c r="B215" s="301">
        <v>390</v>
      </c>
      <c r="C215" s="301"/>
      <c r="D215" s="301"/>
      <c r="E215" s="302"/>
      <c r="F215" s="303" t="s">
        <v>44</v>
      </c>
      <c r="G215" s="304">
        <f>SUM(G216:G217)</f>
        <v>22494017</v>
      </c>
      <c r="H215" s="1"/>
    </row>
    <row r="216" spans="1:8" ht="12.75" customHeight="1">
      <c r="A216" s="309"/>
      <c r="B216" s="309"/>
      <c r="C216" s="309">
        <v>390</v>
      </c>
      <c r="D216" s="309">
        <v>30</v>
      </c>
      <c r="E216" s="310" t="s">
        <v>3</v>
      </c>
      <c r="F216" s="311" t="s">
        <v>45</v>
      </c>
      <c r="G216" s="308">
        <v>10994017</v>
      </c>
      <c r="H216" s="1"/>
    </row>
    <row r="217" spans="1:8" ht="12.75" customHeight="1">
      <c r="A217" s="309"/>
      <c r="B217" s="309"/>
      <c r="C217" s="309">
        <v>390</v>
      </c>
      <c r="D217" s="309">
        <v>30</v>
      </c>
      <c r="E217" s="310" t="s">
        <v>116</v>
      </c>
      <c r="F217" s="311" t="s">
        <v>45</v>
      </c>
      <c r="G217" s="308">
        <v>11500000</v>
      </c>
      <c r="H217" s="1"/>
    </row>
    <row r="218" spans="1:8" ht="12.75" customHeight="1">
      <c r="A218" s="309"/>
      <c r="B218" s="309"/>
      <c r="C218" s="309"/>
      <c r="D218" s="309"/>
      <c r="E218" s="310"/>
      <c r="F218" s="311"/>
      <c r="G218" s="308"/>
      <c r="H218" s="1"/>
    </row>
    <row r="219" spans="1:8" ht="12.75" customHeight="1">
      <c r="A219" s="301">
        <v>800</v>
      </c>
      <c r="B219" s="301"/>
      <c r="C219" s="301"/>
      <c r="D219" s="301"/>
      <c r="E219" s="302"/>
      <c r="F219" s="303" t="s">
        <v>46</v>
      </c>
      <c r="G219" s="304">
        <f>+G221+G229</f>
        <v>81000000</v>
      </c>
      <c r="H219" s="1"/>
    </row>
    <row r="220" spans="1:8" ht="12.75" customHeight="1">
      <c r="A220" s="312"/>
      <c r="B220" s="312"/>
      <c r="C220" s="312"/>
      <c r="D220" s="312"/>
      <c r="E220" s="313"/>
      <c r="F220" s="314"/>
      <c r="G220" s="308"/>
      <c r="H220" s="1"/>
    </row>
    <row r="221" spans="1:8" ht="12.75" customHeight="1">
      <c r="A221" s="301"/>
      <c r="B221" s="301">
        <v>830</v>
      </c>
      <c r="C221" s="301"/>
      <c r="D221" s="301"/>
      <c r="E221" s="302"/>
      <c r="F221" s="303" t="s">
        <v>49</v>
      </c>
      <c r="G221" s="304">
        <f>SUM(G222:G227)</f>
        <v>56000000</v>
      </c>
      <c r="H221" s="1"/>
    </row>
    <row r="222" spans="1:8" ht="12.75" customHeight="1">
      <c r="A222" s="309"/>
      <c r="B222" s="309"/>
      <c r="C222" s="309">
        <v>833</v>
      </c>
      <c r="D222" s="309">
        <v>30</v>
      </c>
      <c r="E222" s="310" t="s">
        <v>3</v>
      </c>
      <c r="F222" s="311" t="s">
        <v>50</v>
      </c>
      <c r="G222" s="308">
        <v>27000000</v>
      </c>
      <c r="H222" s="1"/>
    </row>
    <row r="223" spans="1:8" ht="12.75" customHeight="1">
      <c r="A223" s="309"/>
      <c r="B223" s="309"/>
      <c r="C223" s="309">
        <v>834</v>
      </c>
      <c r="D223" s="309">
        <v>30</v>
      </c>
      <c r="E223" s="310" t="s">
        <v>3</v>
      </c>
      <c r="F223" s="311" t="s">
        <v>377</v>
      </c>
      <c r="G223" s="308">
        <v>27000000</v>
      </c>
      <c r="H223" s="1"/>
    </row>
    <row r="224" spans="1:8" ht="15" customHeight="1">
      <c r="A224" s="374" t="s">
        <v>367</v>
      </c>
      <c r="B224" s="374"/>
      <c r="C224" s="374"/>
      <c r="D224" s="374"/>
      <c r="E224" s="374"/>
      <c r="F224" s="374" t="s">
        <v>368</v>
      </c>
      <c r="G224" s="374" t="s">
        <v>369</v>
      </c>
      <c r="H224" s="1"/>
    </row>
    <row r="225" spans="1:8" ht="15" customHeight="1">
      <c r="A225" s="111" t="s">
        <v>250</v>
      </c>
      <c r="B225" s="111" t="s">
        <v>370</v>
      </c>
      <c r="C225" s="111" t="s">
        <v>375</v>
      </c>
      <c r="D225" s="111" t="s">
        <v>194</v>
      </c>
      <c r="E225" s="111" t="s">
        <v>195</v>
      </c>
      <c r="F225" s="374"/>
      <c r="G225" s="374"/>
      <c r="H225" s="1"/>
    </row>
    <row r="226" spans="1:8" ht="12.75" customHeight="1">
      <c r="A226" s="300"/>
      <c r="B226" s="300"/>
      <c r="C226" s="300"/>
      <c r="D226" s="300"/>
      <c r="E226" s="300"/>
      <c r="F226" s="300"/>
      <c r="G226" s="300"/>
      <c r="H226" s="1"/>
    </row>
    <row r="227" spans="1:8" ht="12.75" customHeight="1">
      <c r="A227" s="309"/>
      <c r="B227" s="309"/>
      <c r="C227" s="309">
        <v>836</v>
      </c>
      <c r="D227" s="309">
        <v>30</v>
      </c>
      <c r="E227" s="310" t="s">
        <v>3</v>
      </c>
      <c r="F227" s="311" t="s">
        <v>51</v>
      </c>
      <c r="G227" s="308">
        <v>2000000</v>
      </c>
      <c r="H227" s="1"/>
    </row>
    <row r="228" spans="1:8" ht="12.75" customHeight="1">
      <c r="A228" s="309"/>
      <c r="B228" s="309"/>
      <c r="C228" s="309"/>
      <c r="D228" s="309"/>
      <c r="E228" s="310"/>
      <c r="F228" s="311"/>
      <c r="G228" s="308"/>
      <c r="H228" s="1"/>
    </row>
    <row r="229" spans="1:8" ht="12.75" customHeight="1">
      <c r="A229" s="301"/>
      <c r="B229" s="301">
        <v>840</v>
      </c>
      <c r="C229" s="301"/>
      <c r="D229" s="301"/>
      <c r="E229" s="302"/>
      <c r="F229" s="303" t="s">
        <v>52</v>
      </c>
      <c r="G229" s="304">
        <f>SUM(G230:G231)</f>
        <v>25000000</v>
      </c>
      <c r="H229" s="1"/>
    </row>
    <row r="230" spans="1:8" ht="12.75" customHeight="1">
      <c r="A230" s="309"/>
      <c r="B230" s="309"/>
      <c r="C230" s="309">
        <v>841</v>
      </c>
      <c r="D230" s="309">
        <v>30</v>
      </c>
      <c r="E230" s="310" t="s">
        <v>3</v>
      </c>
      <c r="F230" s="311" t="s">
        <v>53</v>
      </c>
      <c r="G230" s="308">
        <v>15000000</v>
      </c>
      <c r="H230" s="1"/>
    </row>
    <row r="231" spans="1:8" ht="12.75" customHeight="1">
      <c r="A231" s="312"/>
      <c r="B231" s="312"/>
      <c r="C231" s="312">
        <v>849</v>
      </c>
      <c r="D231" s="312">
        <v>30</v>
      </c>
      <c r="E231" s="313" t="s">
        <v>58</v>
      </c>
      <c r="F231" s="314" t="s">
        <v>412</v>
      </c>
      <c r="G231" s="308">
        <v>10000000</v>
      </c>
      <c r="H231" s="1"/>
    </row>
    <row r="232" spans="1:8" ht="12.75" customHeight="1">
      <c r="A232" s="312"/>
      <c r="B232" s="312"/>
      <c r="C232" s="312"/>
      <c r="D232" s="312"/>
      <c r="E232" s="313"/>
      <c r="F232" s="314"/>
      <c r="G232" s="308"/>
      <c r="H232" s="1"/>
    </row>
    <row r="233" spans="1:8" ht="12.75" customHeight="1">
      <c r="A233" s="301">
        <v>900</v>
      </c>
      <c r="B233" s="301"/>
      <c r="C233" s="301"/>
      <c r="D233" s="301"/>
      <c r="E233" s="302"/>
      <c r="F233" s="303" t="s">
        <v>59</v>
      </c>
      <c r="G233" s="304">
        <f>+G235+G238</f>
        <v>1500000</v>
      </c>
      <c r="H233" s="1"/>
    </row>
    <row r="234" spans="1:8" ht="12.75" customHeight="1">
      <c r="A234" s="312"/>
      <c r="B234" s="312"/>
      <c r="C234" s="312"/>
      <c r="D234" s="312"/>
      <c r="E234" s="313"/>
      <c r="F234" s="314"/>
      <c r="G234" s="308"/>
      <c r="H234" s="1"/>
    </row>
    <row r="235" spans="1:8" ht="12.75" customHeight="1">
      <c r="A235" s="301"/>
      <c r="B235" s="301">
        <v>910</v>
      </c>
      <c r="C235" s="301"/>
      <c r="D235" s="301"/>
      <c r="E235" s="302"/>
      <c r="F235" s="303" t="s">
        <v>60</v>
      </c>
      <c r="G235" s="304">
        <f>G236</f>
        <v>1000000</v>
      </c>
      <c r="H235" s="1"/>
    </row>
    <row r="236" spans="1:8" ht="12.75" customHeight="1">
      <c r="A236" s="309"/>
      <c r="B236" s="309"/>
      <c r="C236" s="309">
        <v>910</v>
      </c>
      <c r="D236" s="309">
        <v>30</v>
      </c>
      <c r="E236" s="310" t="s">
        <v>3</v>
      </c>
      <c r="F236" s="311" t="s">
        <v>60</v>
      </c>
      <c r="G236" s="308">
        <v>1000000</v>
      </c>
      <c r="H236" s="1"/>
    </row>
    <row r="237" spans="1:8" ht="12.75" customHeight="1">
      <c r="A237" s="312"/>
      <c r="B237" s="312"/>
      <c r="C237" s="312"/>
      <c r="D237" s="312"/>
      <c r="E237" s="313"/>
      <c r="F237" s="314"/>
      <c r="G237" s="308"/>
      <c r="H237" s="1"/>
    </row>
    <row r="238" spans="1:8" ht="12.75" customHeight="1">
      <c r="A238" s="301"/>
      <c r="B238" s="301">
        <v>920</v>
      </c>
      <c r="C238" s="301"/>
      <c r="D238" s="301"/>
      <c r="E238" s="302"/>
      <c r="F238" s="303" t="s">
        <v>61</v>
      </c>
      <c r="G238" s="304">
        <f>G239</f>
        <v>500000</v>
      </c>
      <c r="H238" s="1"/>
    </row>
    <row r="239" spans="1:8" ht="12.75" customHeight="1">
      <c r="A239" s="309"/>
      <c r="B239" s="309"/>
      <c r="C239" s="309">
        <v>920</v>
      </c>
      <c r="D239" s="309">
        <v>30</v>
      </c>
      <c r="E239" s="310" t="s">
        <v>3</v>
      </c>
      <c r="F239" s="311" t="s">
        <v>61</v>
      </c>
      <c r="G239" s="308">
        <v>500000</v>
      </c>
      <c r="H239" s="1"/>
    </row>
    <row r="240" spans="1:8" ht="15" customHeight="1">
      <c r="A240" s="300"/>
      <c r="B240" s="300"/>
      <c r="C240" s="300"/>
      <c r="D240" s="300"/>
      <c r="E240" s="300"/>
      <c r="F240" s="300"/>
      <c r="G240" s="300"/>
      <c r="H240" s="1"/>
    </row>
    <row r="241" spans="1:8" ht="15" customHeight="1">
      <c r="A241" s="300"/>
      <c r="B241" s="300"/>
      <c r="C241" s="300"/>
      <c r="D241" s="300"/>
      <c r="E241" s="300"/>
      <c r="F241" s="300"/>
      <c r="G241" s="300"/>
      <c r="H241" s="1"/>
    </row>
    <row r="242" spans="1:8" ht="15" customHeight="1">
      <c r="A242" s="300"/>
      <c r="B242" s="300"/>
      <c r="C242" s="300"/>
      <c r="D242" s="300"/>
      <c r="E242" s="322"/>
      <c r="F242" s="323" t="s">
        <v>379</v>
      </c>
      <c r="G242" s="304">
        <f>SUM(G243:G245)</f>
        <v>975966850.71499991</v>
      </c>
      <c r="H242" s="1"/>
    </row>
    <row r="243" spans="1:8">
      <c r="A243" s="300"/>
      <c r="B243" s="300"/>
      <c r="C243" s="300"/>
      <c r="D243" s="300"/>
      <c r="E243" s="291" t="s">
        <v>3</v>
      </c>
      <c r="F243" s="337" t="s">
        <v>420</v>
      </c>
      <c r="G243" s="308">
        <f>G167+G168+G169+G172+G173+G176+G182+G191+G203+G206+G209+G212+G216+G222+G223+G227+G230+G236+G239</f>
        <v>765966850.71499991</v>
      </c>
      <c r="H243" s="1"/>
    </row>
    <row r="244" spans="1:8">
      <c r="A244" s="300"/>
      <c r="B244" s="300"/>
      <c r="C244" s="300"/>
      <c r="D244" s="300"/>
      <c r="E244" s="291" t="s">
        <v>116</v>
      </c>
      <c r="F244" s="329" t="s">
        <v>421</v>
      </c>
      <c r="G244" s="308">
        <f>G177+G185+G188+G192+G195+G198+G213+G217</f>
        <v>200000000</v>
      </c>
      <c r="H244" s="1"/>
    </row>
    <row r="245" spans="1:8">
      <c r="A245" s="300"/>
      <c r="B245" s="300"/>
      <c r="C245" s="300"/>
      <c r="D245" s="300"/>
      <c r="E245" s="291" t="s">
        <v>58</v>
      </c>
      <c r="F245" s="329" t="s">
        <v>102</v>
      </c>
      <c r="G245" s="308">
        <f>G231</f>
        <v>10000000</v>
      </c>
      <c r="H245" s="1"/>
    </row>
    <row r="246" spans="1:8" ht="15" customHeight="1">
      <c r="A246" s="300"/>
      <c r="B246" s="300"/>
      <c r="C246" s="300"/>
      <c r="D246" s="300"/>
      <c r="E246" s="338"/>
      <c r="F246" s="339"/>
      <c r="G246" s="340"/>
      <c r="H246" s="1"/>
    </row>
    <row r="247" spans="1:8" ht="15" customHeight="1">
      <c r="A247" s="300"/>
      <c r="B247" s="300"/>
      <c r="C247" s="300"/>
      <c r="D247" s="300"/>
      <c r="E247" s="338"/>
      <c r="F247" s="339"/>
      <c r="G247" s="340"/>
      <c r="H247" s="1"/>
    </row>
    <row r="248" spans="1:8" ht="15" customHeight="1">
      <c r="A248" s="300"/>
      <c r="B248" s="300"/>
      <c r="C248" s="300"/>
      <c r="D248" s="300"/>
      <c r="E248" s="338"/>
      <c r="F248" s="339"/>
      <c r="G248" s="340"/>
      <c r="H248" s="1"/>
    </row>
    <row r="249" spans="1:8" ht="15" customHeight="1">
      <c r="A249" s="300"/>
      <c r="B249" s="300"/>
      <c r="C249" s="300"/>
      <c r="D249" s="300"/>
      <c r="E249" s="338"/>
      <c r="F249" s="339"/>
      <c r="G249" s="340"/>
      <c r="H249" s="1"/>
    </row>
    <row r="250" spans="1:8" ht="15" customHeight="1">
      <c r="A250" s="300"/>
      <c r="B250" s="300"/>
      <c r="C250" s="300"/>
      <c r="D250" s="300"/>
      <c r="E250" s="338"/>
      <c r="F250" s="339"/>
      <c r="G250" s="340"/>
      <c r="H250" s="1"/>
    </row>
    <row r="251" spans="1:8" ht="15" customHeight="1">
      <c r="A251" s="300"/>
      <c r="B251" s="300"/>
      <c r="C251" s="300"/>
      <c r="D251" s="300"/>
      <c r="E251" s="338"/>
      <c r="F251" s="339"/>
      <c r="G251" s="340"/>
      <c r="H251" s="1"/>
    </row>
    <row r="252" spans="1:8" ht="15" customHeight="1">
      <c r="A252" s="300"/>
      <c r="B252" s="300"/>
      <c r="C252" s="300"/>
      <c r="D252" s="300"/>
      <c r="E252" s="338"/>
      <c r="F252" s="339"/>
      <c r="G252" s="340"/>
      <c r="H252" s="1"/>
    </row>
    <row r="253" spans="1:8" ht="15" customHeight="1">
      <c r="A253" s="300"/>
      <c r="B253" s="300"/>
      <c r="C253" s="300"/>
      <c r="D253" s="300"/>
      <c r="E253" s="338"/>
      <c r="F253" s="339"/>
      <c r="G253" s="340"/>
      <c r="H253" s="1"/>
    </row>
    <row r="254" spans="1:8" ht="15" customHeight="1">
      <c r="A254" s="300"/>
      <c r="B254" s="300"/>
      <c r="C254" s="300"/>
      <c r="D254" s="300"/>
      <c r="E254" s="338"/>
      <c r="F254" s="339"/>
      <c r="G254" s="340"/>
      <c r="H254" s="1"/>
    </row>
    <row r="255" spans="1:8" ht="15" customHeight="1">
      <c r="A255" s="300"/>
      <c r="B255" s="300"/>
      <c r="C255" s="300"/>
      <c r="D255" s="300"/>
      <c r="E255" s="338"/>
      <c r="F255" s="339"/>
      <c r="G255" s="340"/>
      <c r="H255" s="1"/>
    </row>
    <row r="256" spans="1:8" ht="15" customHeight="1">
      <c r="A256" s="300"/>
      <c r="B256" s="300"/>
      <c r="C256" s="300"/>
      <c r="D256" s="300"/>
      <c r="E256" s="338"/>
      <c r="F256" s="339"/>
      <c r="G256" s="340"/>
      <c r="H256" s="1"/>
    </row>
    <row r="257" spans="1:8" ht="15" customHeight="1">
      <c r="A257" s="300"/>
      <c r="B257" s="300"/>
      <c r="C257" s="300"/>
      <c r="D257" s="300"/>
      <c r="E257" s="338"/>
      <c r="F257" s="339"/>
      <c r="G257" s="340"/>
      <c r="H257" s="1"/>
    </row>
    <row r="258" spans="1:8" ht="15" customHeight="1">
      <c r="A258" s="300"/>
      <c r="B258" s="300"/>
      <c r="C258" s="300"/>
      <c r="D258" s="300"/>
      <c r="E258" s="338"/>
      <c r="F258" s="339"/>
      <c r="G258" s="340"/>
      <c r="H258" s="1"/>
    </row>
    <row r="259" spans="1:8" ht="15" customHeight="1">
      <c r="A259" s="300"/>
      <c r="B259" s="300"/>
      <c r="C259" s="300"/>
      <c r="D259" s="300"/>
      <c r="E259" s="338"/>
      <c r="F259" s="339"/>
      <c r="G259" s="340"/>
      <c r="H259" s="1"/>
    </row>
    <row r="260" spans="1:8" ht="15" customHeight="1">
      <c r="A260" s="300"/>
      <c r="B260" s="300"/>
      <c r="C260" s="300"/>
      <c r="D260" s="300"/>
      <c r="E260" s="338"/>
      <c r="F260" s="339"/>
      <c r="G260" s="340"/>
      <c r="H260" s="1"/>
    </row>
    <row r="261" spans="1:8" ht="15" customHeight="1">
      <c r="A261" s="300"/>
      <c r="B261" s="300"/>
      <c r="C261" s="300"/>
      <c r="D261" s="300"/>
      <c r="E261" s="338"/>
      <c r="F261" s="339"/>
      <c r="G261" s="340"/>
      <c r="H261" s="1"/>
    </row>
    <row r="262" spans="1:8" ht="15" customHeight="1">
      <c r="A262" s="300"/>
      <c r="B262" s="300"/>
      <c r="C262" s="300"/>
      <c r="D262" s="300"/>
      <c r="E262" s="338"/>
      <c r="F262" s="339"/>
      <c r="G262" s="340"/>
      <c r="H262" s="1"/>
    </row>
    <row r="263" spans="1:8" ht="15" customHeight="1">
      <c r="A263" s="300"/>
      <c r="B263" s="300"/>
      <c r="C263" s="300"/>
      <c r="D263" s="300"/>
      <c r="E263" s="338"/>
      <c r="F263" s="339"/>
      <c r="G263" s="340"/>
      <c r="H263" s="1"/>
    </row>
    <row r="264" spans="1:8" ht="15" customHeight="1">
      <c r="A264" s="300"/>
      <c r="B264" s="300"/>
      <c r="C264" s="300"/>
      <c r="D264" s="300"/>
      <c r="E264" s="338"/>
      <c r="F264" s="339"/>
      <c r="G264" s="340"/>
      <c r="H264" s="1"/>
    </row>
    <row r="265" spans="1:8" ht="15" customHeight="1">
      <c r="A265" s="300"/>
      <c r="B265" s="300"/>
      <c r="C265" s="300"/>
      <c r="D265" s="300"/>
      <c r="E265" s="338"/>
      <c r="F265" s="339"/>
      <c r="G265" s="340"/>
      <c r="H265" s="1"/>
    </row>
    <row r="266" spans="1:8" ht="15" customHeight="1">
      <c r="A266" s="300"/>
      <c r="B266" s="300"/>
      <c r="C266" s="300"/>
      <c r="D266" s="300"/>
      <c r="E266" s="338"/>
      <c r="F266" s="339"/>
      <c r="G266" s="340"/>
      <c r="H266" s="1"/>
    </row>
    <row r="267" spans="1:8" ht="15" customHeight="1">
      <c r="A267" s="300"/>
      <c r="B267" s="300"/>
      <c r="C267" s="300"/>
      <c r="D267" s="300"/>
      <c r="E267" s="338"/>
      <c r="F267" s="339"/>
      <c r="G267" s="340"/>
      <c r="H267" s="1"/>
    </row>
    <row r="268" spans="1:8" ht="15" customHeight="1">
      <c r="A268" s="300"/>
      <c r="B268" s="300"/>
      <c r="C268" s="300"/>
      <c r="D268" s="300"/>
      <c r="E268" s="338"/>
      <c r="F268" s="339"/>
      <c r="G268" s="340"/>
      <c r="H268" s="1"/>
    </row>
    <row r="269" spans="1:8" ht="15" customHeight="1">
      <c r="A269" s="300"/>
      <c r="B269" s="300"/>
      <c r="C269" s="300"/>
      <c r="D269" s="300"/>
      <c r="E269" s="338"/>
      <c r="F269" s="339"/>
      <c r="G269" s="340"/>
      <c r="H269" s="1"/>
    </row>
    <row r="270" spans="1:8" ht="15" customHeight="1">
      <c r="A270" s="300"/>
      <c r="B270" s="300"/>
      <c r="C270" s="300"/>
      <c r="D270" s="300"/>
      <c r="E270" s="338"/>
      <c r="F270" s="339"/>
      <c r="G270" s="340"/>
      <c r="H270" s="1"/>
    </row>
    <row r="271" spans="1:8" ht="15" customHeight="1">
      <c r="A271" s="300"/>
      <c r="B271" s="300"/>
      <c r="C271" s="300"/>
      <c r="D271" s="300"/>
      <c r="E271" s="338"/>
      <c r="F271" s="339"/>
      <c r="G271" s="340"/>
      <c r="H271" s="1"/>
    </row>
    <row r="272" spans="1:8" ht="15" customHeight="1">
      <c r="A272" s="300"/>
      <c r="B272" s="300"/>
      <c r="C272" s="300"/>
      <c r="D272" s="300"/>
      <c r="E272" s="338"/>
      <c r="F272" s="339"/>
      <c r="G272" s="340"/>
      <c r="H272" s="1"/>
    </row>
    <row r="273" spans="1:8" ht="15" customHeight="1">
      <c r="A273" s="300"/>
      <c r="B273" s="300"/>
      <c r="C273" s="300"/>
      <c r="D273" s="300"/>
      <c r="E273" s="338"/>
      <c r="F273" s="339"/>
      <c r="G273" s="340"/>
      <c r="H273" s="1"/>
    </row>
    <row r="274" spans="1:8" ht="15" customHeight="1">
      <c r="A274" s="300"/>
      <c r="B274" s="300"/>
      <c r="C274" s="300"/>
      <c r="D274" s="300"/>
      <c r="E274" s="338"/>
      <c r="F274" s="339"/>
      <c r="G274" s="340"/>
      <c r="H274" s="1"/>
    </row>
    <row r="275" spans="1:8" ht="15" customHeight="1">
      <c r="A275" s="300"/>
      <c r="B275" s="300"/>
      <c r="C275" s="300"/>
      <c r="D275" s="300"/>
      <c r="E275" s="338"/>
      <c r="F275" s="339"/>
      <c r="G275" s="340"/>
      <c r="H275" s="1"/>
    </row>
    <row r="276" spans="1:8" ht="15" customHeight="1">
      <c r="A276" s="300"/>
      <c r="B276" s="300"/>
      <c r="C276" s="300"/>
      <c r="D276" s="300"/>
      <c r="E276" s="338"/>
      <c r="F276" s="339"/>
      <c r="G276" s="340"/>
      <c r="H276" s="1"/>
    </row>
    <row r="277" spans="1:8" ht="15" customHeight="1">
      <c r="A277" s="300"/>
      <c r="B277" s="300"/>
      <c r="C277" s="300"/>
      <c r="D277" s="300"/>
      <c r="E277" s="338"/>
      <c r="F277" s="339"/>
      <c r="G277" s="340"/>
      <c r="H277" s="1"/>
    </row>
    <row r="278" spans="1:8" ht="15" customHeight="1">
      <c r="A278" s="300"/>
      <c r="B278" s="300"/>
      <c r="C278" s="300"/>
      <c r="D278" s="300"/>
      <c r="E278" s="338"/>
      <c r="F278" s="339"/>
      <c r="G278" s="340"/>
      <c r="H278" s="1"/>
    </row>
    <row r="279" spans="1:8" ht="15" customHeight="1">
      <c r="A279" s="300"/>
      <c r="B279" s="300"/>
      <c r="C279" s="300"/>
      <c r="D279" s="300"/>
      <c r="E279" s="338"/>
      <c r="F279" s="339"/>
      <c r="G279" s="340"/>
      <c r="H279" s="1"/>
    </row>
    <row r="280" spans="1:8" ht="15" customHeight="1">
      <c r="A280" s="300"/>
      <c r="B280" s="300"/>
      <c r="C280" s="300"/>
      <c r="D280" s="300"/>
      <c r="E280" s="338"/>
      <c r="F280" s="339"/>
      <c r="G280" s="340"/>
      <c r="H280" s="1"/>
    </row>
    <row r="281" spans="1:8" ht="15" customHeight="1">
      <c r="A281" s="300"/>
      <c r="B281" s="300"/>
      <c r="C281" s="300"/>
      <c r="D281" s="300"/>
      <c r="E281" s="338"/>
      <c r="F281" s="339"/>
      <c r="G281" s="340"/>
      <c r="H281" s="1"/>
    </row>
    <row r="282" spans="1:8" ht="15" customHeight="1">
      <c r="A282" s="300"/>
      <c r="B282" s="300"/>
      <c r="C282" s="300"/>
      <c r="D282" s="300"/>
      <c r="E282" s="338"/>
      <c r="F282" s="339"/>
      <c r="G282" s="340"/>
      <c r="H282" s="1"/>
    </row>
    <row r="283" spans="1:8" ht="15" customHeight="1">
      <c r="A283" s="300"/>
      <c r="B283" s="300"/>
      <c r="C283" s="300"/>
      <c r="D283" s="300"/>
      <c r="E283" s="338"/>
      <c r="F283" s="339"/>
      <c r="G283" s="340"/>
      <c r="H283" s="1"/>
    </row>
    <row r="284" spans="1:8" ht="15" customHeight="1">
      <c r="A284" s="300"/>
      <c r="B284" s="300"/>
      <c r="C284" s="300"/>
      <c r="D284" s="300"/>
      <c r="E284" s="338"/>
      <c r="F284" s="339"/>
      <c r="G284" s="340"/>
      <c r="H284" s="1"/>
    </row>
    <row r="285" spans="1:8" ht="15" customHeight="1">
      <c r="A285" s="300"/>
      <c r="B285" s="300"/>
      <c r="C285" s="300"/>
      <c r="D285" s="300"/>
      <c r="E285" s="338"/>
      <c r="F285" s="339"/>
      <c r="G285" s="340"/>
      <c r="H285" s="1"/>
    </row>
    <row r="286" spans="1:8" ht="15" customHeight="1">
      <c r="A286" s="300"/>
      <c r="B286" s="300"/>
      <c r="C286" s="300"/>
      <c r="D286" s="300"/>
      <c r="E286" s="338"/>
      <c r="F286" s="339"/>
      <c r="G286" s="340"/>
      <c r="H286" s="1"/>
    </row>
    <row r="287" spans="1:8" ht="15" customHeight="1">
      <c r="A287" s="300"/>
      <c r="B287" s="300"/>
      <c r="C287" s="300"/>
      <c r="D287" s="300"/>
      <c r="E287" s="338"/>
      <c r="F287" s="339"/>
      <c r="G287" s="340"/>
      <c r="H287" s="1"/>
    </row>
    <row r="288" spans="1:8" ht="15" customHeight="1">
      <c r="A288" s="300"/>
      <c r="B288" s="300"/>
      <c r="C288" s="300"/>
      <c r="D288" s="300"/>
      <c r="E288" s="338"/>
      <c r="F288" s="339"/>
      <c r="G288" s="340"/>
      <c r="H288" s="1"/>
    </row>
    <row r="289" spans="1:8" ht="15" customHeight="1">
      <c r="A289" s="300"/>
      <c r="B289" s="300"/>
      <c r="C289" s="300"/>
      <c r="D289" s="300"/>
      <c r="E289" s="338"/>
      <c r="F289" s="339"/>
      <c r="G289" s="340"/>
      <c r="H289" s="1"/>
    </row>
    <row r="290" spans="1:8" ht="15" customHeight="1">
      <c r="A290" s="300"/>
      <c r="B290" s="300"/>
      <c r="C290" s="300"/>
      <c r="D290" s="300"/>
      <c r="E290" s="338"/>
      <c r="F290" s="339"/>
      <c r="G290" s="340"/>
      <c r="H290" s="1"/>
    </row>
    <row r="291" spans="1:8" ht="15" customHeight="1">
      <c r="A291" s="341" t="s">
        <v>380</v>
      </c>
      <c r="B291" s="342"/>
      <c r="C291" s="342"/>
      <c r="D291" s="342"/>
      <c r="E291" s="331" t="s">
        <v>381</v>
      </c>
      <c r="F291" s="388" t="s">
        <v>382</v>
      </c>
      <c r="G291" s="389"/>
      <c r="H291" s="1"/>
    </row>
    <row r="292" spans="1:8" ht="15" customHeight="1">
      <c r="A292" s="343" t="s">
        <v>189</v>
      </c>
      <c r="B292" s="344"/>
      <c r="C292" s="344"/>
      <c r="D292" s="344"/>
      <c r="E292" s="109" t="s">
        <v>381</v>
      </c>
      <c r="F292" s="392" t="s">
        <v>391</v>
      </c>
      <c r="G292" s="393"/>
      <c r="H292" s="1"/>
    </row>
    <row r="293" spans="1:8" ht="15" customHeight="1">
      <c r="A293" s="343" t="s">
        <v>386</v>
      </c>
      <c r="B293" s="344"/>
      <c r="C293" s="344"/>
      <c r="D293" s="344"/>
      <c r="E293" s="109" t="s">
        <v>381</v>
      </c>
      <c r="F293" s="398" t="s">
        <v>392</v>
      </c>
      <c r="G293" s="399"/>
      <c r="H293" s="1"/>
    </row>
    <row r="294" spans="1:8" ht="15" customHeight="1">
      <c r="A294" s="345" t="s">
        <v>390</v>
      </c>
      <c r="B294" s="346"/>
      <c r="C294" s="346"/>
      <c r="D294" s="346"/>
      <c r="E294" s="334" t="s">
        <v>381</v>
      </c>
      <c r="F294" s="385" t="s">
        <v>393</v>
      </c>
      <c r="G294" s="400"/>
      <c r="H294" s="1"/>
    </row>
    <row r="295" spans="1:8" ht="15" customHeight="1">
      <c r="A295" s="300"/>
      <c r="B295" s="300"/>
      <c r="C295" s="300"/>
      <c r="D295" s="300"/>
      <c r="E295" s="300"/>
      <c r="F295" s="300"/>
      <c r="G295" s="300"/>
      <c r="H295" s="1"/>
    </row>
    <row r="296" spans="1:8" ht="15" customHeight="1">
      <c r="A296" s="374" t="s">
        <v>367</v>
      </c>
      <c r="B296" s="374"/>
      <c r="C296" s="374"/>
      <c r="D296" s="374"/>
      <c r="E296" s="374"/>
      <c r="F296" s="374" t="s">
        <v>368</v>
      </c>
      <c r="G296" s="374" t="s">
        <v>369</v>
      </c>
      <c r="H296" s="1"/>
    </row>
    <row r="297" spans="1:8" ht="15" customHeight="1">
      <c r="A297" s="111" t="s">
        <v>250</v>
      </c>
      <c r="B297" s="111" t="s">
        <v>370</v>
      </c>
      <c r="C297" s="111" t="s">
        <v>375</v>
      </c>
      <c r="D297" s="111" t="s">
        <v>194</v>
      </c>
      <c r="E297" s="111" t="s">
        <v>195</v>
      </c>
      <c r="F297" s="374"/>
      <c r="G297" s="374"/>
      <c r="H297" s="1"/>
    </row>
    <row r="298" spans="1:8" ht="12.75" customHeight="1">
      <c r="A298" s="300"/>
      <c r="B298" s="300"/>
      <c r="C298" s="300"/>
      <c r="D298" s="300"/>
      <c r="E298" s="300"/>
      <c r="F298" s="300"/>
      <c r="G298" s="300"/>
      <c r="H298" s="1"/>
    </row>
    <row r="299" spans="1:8" ht="12.75" customHeight="1">
      <c r="A299" s="301"/>
      <c r="B299" s="301"/>
      <c r="C299" s="301"/>
      <c r="D299" s="301"/>
      <c r="E299" s="302"/>
      <c r="F299" s="303" t="s">
        <v>81</v>
      </c>
      <c r="G299" s="304">
        <f>G301</f>
        <v>387500000</v>
      </c>
      <c r="H299" s="1"/>
    </row>
    <row r="300" spans="1:8" ht="12.75" customHeight="1">
      <c r="A300" s="305"/>
      <c r="B300" s="305"/>
      <c r="C300" s="305"/>
      <c r="D300" s="305"/>
      <c r="E300" s="306"/>
      <c r="F300" s="307"/>
      <c r="G300" s="308"/>
      <c r="H300" s="1"/>
    </row>
    <row r="301" spans="1:8" ht="12.75" customHeight="1">
      <c r="A301" s="301"/>
      <c r="B301" s="301"/>
      <c r="C301" s="301"/>
      <c r="D301" s="301"/>
      <c r="E301" s="302"/>
      <c r="F301" s="303" t="s">
        <v>0</v>
      </c>
      <c r="G301" s="304">
        <f>+G303+G318+G326+G340</f>
        <v>387500000</v>
      </c>
      <c r="H301" s="1"/>
    </row>
    <row r="302" spans="1:8" ht="12.75" customHeight="1">
      <c r="A302" s="301"/>
      <c r="B302" s="301"/>
      <c r="C302" s="301"/>
      <c r="D302" s="301"/>
      <c r="E302" s="302"/>
      <c r="F302" s="303"/>
      <c r="G302" s="308"/>
      <c r="H302" s="1"/>
    </row>
    <row r="303" spans="1:8" ht="12.75" customHeight="1">
      <c r="A303" s="301">
        <v>100</v>
      </c>
      <c r="B303" s="301"/>
      <c r="C303" s="301"/>
      <c r="D303" s="301"/>
      <c r="E303" s="302"/>
      <c r="F303" s="303" t="s">
        <v>1</v>
      </c>
      <c r="G303" s="304">
        <f>+G305+G311+G314</f>
        <v>322300000</v>
      </c>
      <c r="H303" s="1"/>
    </row>
    <row r="304" spans="1:8" ht="12.75" customHeight="1">
      <c r="A304" s="301"/>
      <c r="B304" s="301"/>
      <c r="C304" s="301"/>
      <c r="D304" s="301"/>
      <c r="E304" s="302"/>
      <c r="F304" s="303"/>
      <c r="G304" s="308"/>
      <c r="H304" s="1"/>
    </row>
    <row r="305" spans="1:8" ht="12.75" customHeight="1">
      <c r="A305" s="301"/>
      <c r="B305" s="301">
        <v>110</v>
      </c>
      <c r="C305" s="301"/>
      <c r="D305" s="301"/>
      <c r="E305" s="302"/>
      <c r="F305" s="303" t="s">
        <v>2</v>
      </c>
      <c r="G305" s="304">
        <f>SUM(G306:G309)</f>
        <v>282100000</v>
      </c>
      <c r="H305" s="1"/>
    </row>
    <row r="306" spans="1:8" ht="12.75" customHeight="1">
      <c r="A306" s="309"/>
      <c r="B306" s="309"/>
      <c r="C306" s="309">
        <v>111</v>
      </c>
      <c r="D306" s="309">
        <v>30</v>
      </c>
      <c r="E306" s="310" t="s">
        <v>3</v>
      </c>
      <c r="F306" s="311" t="s">
        <v>4</v>
      </c>
      <c r="G306" s="308">
        <v>12000000</v>
      </c>
      <c r="H306" s="1"/>
    </row>
    <row r="307" spans="1:8" ht="12.75" customHeight="1">
      <c r="A307" s="309"/>
      <c r="B307" s="309"/>
      <c r="C307" s="309">
        <v>112</v>
      </c>
      <c r="D307" s="309">
        <v>30</v>
      </c>
      <c r="E307" s="310" t="s">
        <v>3</v>
      </c>
      <c r="F307" s="311" t="s">
        <v>5</v>
      </c>
      <c r="G307" s="308">
        <v>183600000</v>
      </c>
      <c r="H307" s="1"/>
    </row>
    <row r="308" spans="1:8" ht="12.75" customHeight="1">
      <c r="A308" s="309"/>
      <c r="B308" s="309"/>
      <c r="C308" s="309">
        <v>113</v>
      </c>
      <c r="D308" s="309">
        <v>30</v>
      </c>
      <c r="E308" s="310" t="s">
        <v>3</v>
      </c>
      <c r="F308" s="311" t="s">
        <v>6</v>
      </c>
      <c r="G308" s="308">
        <v>64800000</v>
      </c>
      <c r="H308" s="1"/>
    </row>
    <row r="309" spans="1:8" ht="12.75" customHeight="1">
      <c r="A309" s="309"/>
      <c r="B309" s="309"/>
      <c r="C309" s="309">
        <v>114</v>
      </c>
      <c r="D309" s="309">
        <v>30</v>
      </c>
      <c r="E309" s="310" t="s">
        <v>3</v>
      </c>
      <c r="F309" s="311" t="s">
        <v>7</v>
      </c>
      <c r="G309" s="308">
        <v>21700000</v>
      </c>
      <c r="H309" s="1"/>
    </row>
    <row r="310" spans="1:8" ht="12.75" customHeight="1">
      <c r="A310" s="312"/>
      <c r="B310" s="312"/>
      <c r="C310" s="312"/>
      <c r="D310" s="312"/>
      <c r="E310" s="313"/>
      <c r="F310" s="314"/>
      <c r="G310" s="308"/>
      <c r="H310" s="1"/>
    </row>
    <row r="311" spans="1:8" ht="12.75" customHeight="1">
      <c r="A311" s="301"/>
      <c r="B311" s="301">
        <v>130</v>
      </c>
      <c r="C311" s="301"/>
      <c r="D311" s="301"/>
      <c r="E311" s="302"/>
      <c r="F311" s="303" t="s">
        <v>10</v>
      </c>
      <c r="G311" s="304">
        <f>G312</f>
        <v>1200000</v>
      </c>
      <c r="H311" s="1"/>
    </row>
    <row r="312" spans="1:8" ht="12.75" customHeight="1">
      <c r="A312" s="309"/>
      <c r="B312" s="309"/>
      <c r="C312" s="309">
        <v>134</v>
      </c>
      <c r="D312" s="309">
        <v>30</v>
      </c>
      <c r="E312" s="310" t="s">
        <v>3</v>
      </c>
      <c r="F312" s="311" t="s">
        <v>12</v>
      </c>
      <c r="G312" s="308">
        <v>1200000</v>
      </c>
      <c r="H312" s="1"/>
    </row>
    <row r="313" spans="1:8" ht="12.75" customHeight="1">
      <c r="A313" s="309"/>
      <c r="B313" s="309"/>
      <c r="C313" s="309"/>
      <c r="D313" s="309"/>
      <c r="E313" s="310"/>
      <c r="F313" s="315"/>
      <c r="G313" s="316"/>
      <c r="H313" s="1"/>
    </row>
    <row r="314" spans="1:8" ht="12.75" customHeight="1">
      <c r="A314" s="301"/>
      <c r="B314" s="301">
        <v>140</v>
      </c>
      <c r="C314" s="301"/>
      <c r="D314" s="301"/>
      <c r="E314" s="302"/>
      <c r="F314" s="303" t="s">
        <v>14</v>
      </c>
      <c r="G314" s="304">
        <f>SUM(G315:G316)</f>
        <v>39000000</v>
      </c>
      <c r="H314" s="1"/>
    </row>
    <row r="315" spans="1:8" ht="12.75" customHeight="1">
      <c r="A315" s="309"/>
      <c r="B315" s="309"/>
      <c r="C315" s="309">
        <v>144</v>
      </c>
      <c r="D315" s="309">
        <v>30</v>
      </c>
      <c r="E315" s="310" t="s">
        <v>3</v>
      </c>
      <c r="F315" s="311" t="s">
        <v>17</v>
      </c>
      <c r="G315" s="308">
        <v>10400000</v>
      </c>
      <c r="H315" s="1"/>
    </row>
    <row r="316" spans="1:8" ht="12.75" customHeight="1">
      <c r="A316" s="309"/>
      <c r="B316" s="309"/>
      <c r="C316" s="309">
        <v>145</v>
      </c>
      <c r="D316" s="309">
        <v>30</v>
      </c>
      <c r="E316" s="310" t="s">
        <v>3</v>
      </c>
      <c r="F316" s="311" t="s">
        <v>19</v>
      </c>
      <c r="G316" s="308">
        <v>28600000</v>
      </c>
      <c r="H316" s="1"/>
    </row>
    <row r="317" spans="1:8" ht="12.75" customHeight="1">
      <c r="A317" s="309"/>
      <c r="B317" s="309"/>
      <c r="C317" s="309"/>
      <c r="D317" s="309"/>
      <c r="E317" s="310"/>
      <c r="F317" s="315"/>
      <c r="G317" s="316"/>
      <c r="H317" s="1"/>
    </row>
    <row r="318" spans="1:8" ht="12.75" customHeight="1">
      <c r="A318" s="301">
        <v>200</v>
      </c>
      <c r="B318" s="301"/>
      <c r="C318" s="301"/>
      <c r="D318" s="301"/>
      <c r="E318" s="302"/>
      <c r="F318" s="303" t="s">
        <v>22</v>
      </c>
      <c r="G318" s="304">
        <f>G320+G323</f>
        <v>33600000</v>
      </c>
      <c r="H318" s="1"/>
    </row>
    <row r="319" spans="1:8" ht="12.75" customHeight="1">
      <c r="A319" s="301"/>
      <c r="B319" s="301"/>
      <c r="C319" s="301"/>
      <c r="D319" s="301"/>
      <c r="E319" s="302"/>
      <c r="F319" s="303"/>
      <c r="G319" s="308"/>
      <c r="H319" s="1"/>
    </row>
    <row r="320" spans="1:8" ht="12.75" customHeight="1">
      <c r="A320" s="301"/>
      <c r="B320" s="301">
        <v>230</v>
      </c>
      <c r="C320" s="301"/>
      <c r="D320" s="301"/>
      <c r="E320" s="302"/>
      <c r="F320" s="303" t="s">
        <v>26</v>
      </c>
      <c r="G320" s="304">
        <f>G321</f>
        <v>21600000</v>
      </c>
      <c r="H320" s="1"/>
    </row>
    <row r="321" spans="1:8" ht="12.75" customHeight="1">
      <c r="A321" s="309"/>
      <c r="B321" s="309"/>
      <c r="C321" s="309">
        <v>230</v>
      </c>
      <c r="D321" s="309">
        <v>30</v>
      </c>
      <c r="E321" s="310" t="s">
        <v>3</v>
      </c>
      <c r="F321" s="311" t="s">
        <v>26</v>
      </c>
      <c r="G321" s="308">
        <v>21600000</v>
      </c>
      <c r="H321" s="1"/>
    </row>
    <row r="322" spans="1:8" ht="12.75" customHeight="1">
      <c r="A322" s="301"/>
      <c r="B322" s="301"/>
      <c r="C322" s="301"/>
      <c r="D322" s="301"/>
      <c r="E322" s="302"/>
      <c r="F322" s="303"/>
      <c r="G322" s="308"/>
      <c r="H322" s="1"/>
    </row>
    <row r="323" spans="1:8" ht="12.75" customHeight="1">
      <c r="A323" s="301"/>
      <c r="B323" s="301">
        <v>280</v>
      </c>
      <c r="C323" s="301"/>
      <c r="D323" s="301"/>
      <c r="E323" s="302"/>
      <c r="F323" s="303" t="s">
        <v>32</v>
      </c>
      <c r="G323" s="304">
        <f>G324</f>
        <v>12000000</v>
      </c>
      <c r="H323" s="1"/>
    </row>
    <row r="324" spans="1:8" ht="12.75" customHeight="1">
      <c r="A324" s="309"/>
      <c r="B324" s="309"/>
      <c r="C324" s="309">
        <v>280</v>
      </c>
      <c r="D324" s="309">
        <v>30</v>
      </c>
      <c r="E324" s="310" t="s">
        <v>3</v>
      </c>
      <c r="F324" s="311" t="s">
        <v>32</v>
      </c>
      <c r="G324" s="308">
        <v>12000000</v>
      </c>
      <c r="H324" s="1"/>
    </row>
    <row r="325" spans="1:8" ht="12.75" customHeight="1">
      <c r="A325" s="309"/>
      <c r="B325" s="309"/>
      <c r="C325" s="309"/>
      <c r="D325" s="309"/>
      <c r="E325" s="310"/>
      <c r="F325" s="315"/>
      <c r="G325" s="316"/>
      <c r="H325" s="1"/>
    </row>
    <row r="326" spans="1:8" ht="12.75" customHeight="1">
      <c r="A326" s="301">
        <v>300</v>
      </c>
      <c r="B326" s="301"/>
      <c r="C326" s="301"/>
      <c r="D326" s="301"/>
      <c r="E326" s="302"/>
      <c r="F326" s="303" t="s">
        <v>376</v>
      </c>
      <c r="G326" s="304">
        <f>G328+G331+G334+G337</f>
        <v>29600000</v>
      </c>
      <c r="H326" s="1"/>
    </row>
    <row r="327" spans="1:8" ht="12.75" customHeight="1">
      <c r="A327" s="312"/>
      <c r="B327" s="312"/>
      <c r="C327" s="312"/>
      <c r="D327" s="312"/>
      <c r="E327" s="313"/>
      <c r="F327" s="314"/>
      <c r="G327" s="308"/>
      <c r="H327" s="1"/>
    </row>
    <row r="328" spans="1:8" ht="12.75" customHeight="1">
      <c r="A328" s="301"/>
      <c r="B328" s="301">
        <v>320</v>
      </c>
      <c r="C328" s="301"/>
      <c r="D328" s="301"/>
      <c r="E328" s="302"/>
      <c r="F328" s="303" t="s">
        <v>37</v>
      </c>
      <c r="G328" s="304">
        <f>G329</f>
        <v>5000000</v>
      </c>
      <c r="H328" s="1"/>
    </row>
    <row r="329" spans="1:8" ht="12.75" customHeight="1">
      <c r="A329" s="309"/>
      <c r="B329" s="309"/>
      <c r="C329" s="309">
        <v>320</v>
      </c>
      <c r="D329" s="309">
        <v>30</v>
      </c>
      <c r="E329" s="310" t="s">
        <v>3</v>
      </c>
      <c r="F329" s="311" t="s">
        <v>37</v>
      </c>
      <c r="G329" s="308">
        <v>5000000</v>
      </c>
      <c r="H329" s="1"/>
    </row>
    <row r="330" spans="1:8" ht="12.75" customHeight="1">
      <c r="A330" s="312"/>
      <c r="B330" s="312"/>
      <c r="C330" s="312"/>
      <c r="D330" s="312"/>
      <c r="E330" s="313"/>
      <c r="F330" s="314"/>
      <c r="G330" s="308"/>
      <c r="H330" s="1"/>
    </row>
    <row r="331" spans="1:8" ht="12.75" customHeight="1">
      <c r="A331" s="301"/>
      <c r="B331" s="301">
        <v>330</v>
      </c>
      <c r="C331" s="301"/>
      <c r="D331" s="301"/>
      <c r="E331" s="302"/>
      <c r="F331" s="303" t="s">
        <v>38</v>
      </c>
      <c r="G331" s="304">
        <f>G332</f>
        <v>1000000</v>
      </c>
      <c r="H331" s="1"/>
    </row>
    <row r="332" spans="1:8" ht="12.75" customHeight="1">
      <c r="A332" s="309"/>
      <c r="B332" s="309"/>
      <c r="C332" s="309">
        <v>330</v>
      </c>
      <c r="D332" s="309">
        <v>30</v>
      </c>
      <c r="E332" s="310" t="s">
        <v>3</v>
      </c>
      <c r="F332" s="311" t="s">
        <v>38</v>
      </c>
      <c r="G332" s="308">
        <v>1000000</v>
      </c>
      <c r="H332" s="1"/>
    </row>
    <row r="333" spans="1:8" ht="12.75" customHeight="1">
      <c r="A333" s="309"/>
      <c r="B333" s="309"/>
      <c r="C333" s="309"/>
      <c r="D333" s="309"/>
      <c r="E333" s="310"/>
      <c r="F333" s="315"/>
      <c r="G333" s="316"/>
      <c r="H333" s="1"/>
    </row>
    <row r="334" spans="1:8" ht="12.75" customHeight="1">
      <c r="A334" s="301"/>
      <c r="B334" s="301">
        <v>340</v>
      </c>
      <c r="C334" s="301"/>
      <c r="D334" s="301"/>
      <c r="E334" s="302"/>
      <c r="F334" s="303" t="s">
        <v>40</v>
      </c>
      <c r="G334" s="304">
        <f>G335</f>
        <v>2000000</v>
      </c>
      <c r="H334" s="1"/>
    </row>
    <row r="335" spans="1:8" ht="12.75" customHeight="1">
      <c r="A335" s="309"/>
      <c r="B335" s="309"/>
      <c r="C335" s="309">
        <v>340</v>
      </c>
      <c r="D335" s="309">
        <v>30</v>
      </c>
      <c r="E335" s="310" t="s">
        <v>3</v>
      </c>
      <c r="F335" s="311" t="s">
        <v>40</v>
      </c>
      <c r="G335" s="308">
        <v>2000000</v>
      </c>
      <c r="H335" s="1"/>
    </row>
    <row r="336" spans="1:8" ht="12.75" customHeight="1">
      <c r="A336" s="309"/>
      <c r="B336" s="309"/>
      <c r="C336" s="309"/>
      <c r="D336" s="309"/>
      <c r="E336" s="310"/>
      <c r="F336" s="315"/>
      <c r="G336" s="316"/>
      <c r="H336" s="1"/>
    </row>
    <row r="337" spans="1:8" ht="12.75" customHeight="1">
      <c r="A337" s="301"/>
      <c r="B337" s="301">
        <v>360</v>
      </c>
      <c r="C337" s="301"/>
      <c r="D337" s="301"/>
      <c r="E337" s="302"/>
      <c r="F337" s="303" t="s">
        <v>43</v>
      </c>
      <c r="G337" s="304">
        <f>G338</f>
        <v>21600000</v>
      </c>
      <c r="H337" s="1"/>
    </row>
    <row r="338" spans="1:8" ht="12.75" customHeight="1">
      <c r="A338" s="309"/>
      <c r="B338" s="309"/>
      <c r="C338" s="309">
        <v>360</v>
      </c>
      <c r="D338" s="309">
        <v>30</v>
      </c>
      <c r="E338" s="310" t="s">
        <v>3</v>
      </c>
      <c r="F338" s="311" t="s">
        <v>43</v>
      </c>
      <c r="G338" s="308">
        <v>21600000</v>
      </c>
      <c r="H338" s="1"/>
    </row>
    <row r="339" spans="1:8" ht="12.75" customHeight="1">
      <c r="A339" s="309"/>
      <c r="B339" s="309"/>
      <c r="C339" s="309"/>
      <c r="D339" s="309"/>
      <c r="E339" s="310"/>
      <c r="F339" s="315"/>
      <c r="G339" s="316"/>
      <c r="H339" s="1"/>
    </row>
    <row r="340" spans="1:8" ht="12.75" customHeight="1">
      <c r="A340" s="301">
        <v>800</v>
      </c>
      <c r="B340" s="301"/>
      <c r="C340" s="301"/>
      <c r="D340" s="301"/>
      <c r="E340" s="302"/>
      <c r="F340" s="303" t="s">
        <v>46</v>
      </c>
      <c r="G340" s="304">
        <f>G342</f>
        <v>2000000</v>
      </c>
      <c r="H340" s="1"/>
    </row>
    <row r="341" spans="1:8" ht="12.75" customHeight="1">
      <c r="A341" s="312"/>
      <c r="B341" s="312"/>
      <c r="C341" s="312"/>
      <c r="D341" s="312"/>
      <c r="E341" s="313"/>
      <c r="F341" s="314"/>
      <c r="G341" s="308"/>
      <c r="H341" s="1"/>
    </row>
    <row r="342" spans="1:8" ht="12.75" customHeight="1">
      <c r="A342" s="301"/>
      <c r="B342" s="301">
        <v>830</v>
      </c>
      <c r="C342" s="301"/>
      <c r="D342" s="301"/>
      <c r="E342" s="302"/>
      <c r="F342" s="303" t="s">
        <v>49</v>
      </c>
      <c r="G342" s="304">
        <f>G343</f>
        <v>2000000</v>
      </c>
      <c r="H342" s="1"/>
    </row>
    <row r="343" spans="1:8" ht="12.75" customHeight="1">
      <c r="A343" s="309"/>
      <c r="B343" s="309"/>
      <c r="C343" s="309">
        <v>836</v>
      </c>
      <c r="D343" s="309">
        <v>30</v>
      </c>
      <c r="E343" s="310" t="s">
        <v>3</v>
      </c>
      <c r="F343" s="311" t="s">
        <v>51</v>
      </c>
      <c r="G343" s="308">
        <v>2000000</v>
      </c>
      <c r="H343" s="1"/>
    </row>
    <row r="344" spans="1:8" ht="15" customHeight="1">
      <c r="A344" s="300"/>
      <c r="B344" s="300"/>
      <c r="C344" s="300"/>
      <c r="D344" s="300"/>
      <c r="E344" s="300"/>
      <c r="F344" s="300"/>
      <c r="G344" s="300"/>
      <c r="H344" s="1"/>
    </row>
    <row r="345" spans="1:8" ht="15" customHeight="1">
      <c r="A345" s="300"/>
      <c r="B345" s="300"/>
      <c r="C345" s="300"/>
      <c r="D345" s="300"/>
      <c r="E345" s="300"/>
      <c r="F345" s="300"/>
      <c r="G345" s="300"/>
      <c r="H345" s="1"/>
    </row>
    <row r="346" spans="1:8" ht="15" customHeight="1">
      <c r="A346" s="300"/>
      <c r="B346" s="300"/>
      <c r="C346" s="300"/>
      <c r="D346" s="300"/>
      <c r="E346" s="322"/>
      <c r="F346" s="323" t="s">
        <v>379</v>
      </c>
      <c r="G346" s="304">
        <f>G347</f>
        <v>387500000</v>
      </c>
      <c r="H346" s="1"/>
    </row>
    <row r="347" spans="1:8">
      <c r="A347" s="300"/>
      <c r="B347" s="300"/>
      <c r="C347" s="300"/>
      <c r="D347" s="300"/>
      <c r="E347" s="291" t="s">
        <v>3</v>
      </c>
      <c r="F347" s="329" t="s">
        <v>420</v>
      </c>
      <c r="G347" s="308">
        <f>G299</f>
        <v>387500000</v>
      </c>
      <c r="H347" s="1"/>
    </row>
    <row r="348" spans="1:8" ht="15" customHeight="1">
      <c r="A348" s="300"/>
      <c r="B348" s="300"/>
      <c r="C348" s="300"/>
      <c r="D348" s="300"/>
      <c r="E348" s="300"/>
      <c r="F348" s="300"/>
      <c r="G348" s="300"/>
      <c r="H348" s="1"/>
    </row>
    <row r="349" spans="1:8" ht="15" customHeight="1">
      <c r="A349" s="300"/>
      <c r="B349" s="300"/>
      <c r="C349" s="300"/>
      <c r="D349" s="300"/>
      <c r="E349" s="300"/>
      <c r="F349" s="300"/>
      <c r="G349" s="300"/>
      <c r="H349" s="1"/>
    </row>
    <row r="350" spans="1:8" ht="15" customHeight="1">
      <c r="A350" s="300"/>
      <c r="B350" s="300"/>
      <c r="C350" s="300"/>
      <c r="D350" s="300"/>
      <c r="E350" s="300"/>
      <c r="F350" s="300"/>
      <c r="G350" s="300"/>
      <c r="H350" s="1"/>
    </row>
    <row r="351" spans="1:8" ht="15" customHeight="1">
      <c r="A351" s="300"/>
      <c r="B351" s="300"/>
      <c r="C351" s="300"/>
      <c r="D351" s="300"/>
      <c r="E351" s="300"/>
      <c r="F351" s="300"/>
      <c r="G351" s="300"/>
      <c r="H351" s="1"/>
    </row>
    <row r="352" spans="1:8" ht="15" customHeight="1">
      <c r="A352" s="300"/>
      <c r="B352" s="300"/>
      <c r="C352" s="300"/>
      <c r="D352" s="300"/>
      <c r="E352" s="300"/>
      <c r="F352" s="300"/>
      <c r="G352" s="300"/>
      <c r="H352" s="1"/>
    </row>
    <row r="353" spans="1:8" ht="15" customHeight="1">
      <c r="A353" s="300"/>
      <c r="B353" s="300"/>
      <c r="C353" s="300"/>
      <c r="D353" s="300"/>
      <c r="E353" s="300"/>
      <c r="F353" s="300"/>
      <c r="G353" s="300"/>
      <c r="H353" s="1"/>
    </row>
    <row r="354" spans="1:8" ht="15" customHeight="1">
      <c r="A354" s="300"/>
      <c r="B354" s="300"/>
      <c r="C354" s="300"/>
      <c r="D354" s="300"/>
      <c r="E354" s="300"/>
      <c r="F354" s="300"/>
      <c r="G354" s="300"/>
      <c r="H354" s="1"/>
    </row>
    <row r="355" spans="1:8" ht="15" customHeight="1">
      <c r="A355" s="300"/>
      <c r="B355" s="300"/>
      <c r="C355" s="300"/>
      <c r="D355" s="300"/>
      <c r="E355" s="300"/>
      <c r="F355" s="300"/>
      <c r="G355" s="300"/>
      <c r="H355" s="1"/>
    </row>
    <row r="356" spans="1:8" ht="15" customHeight="1">
      <c r="A356" s="300"/>
      <c r="B356" s="300"/>
      <c r="C356" s="300"/>
      <c r="D356" s="300"/>
      <c r="E356" s="300"/>
      <c r="F356" s="300"/>
      <c r="G356" s="300"/>
      <c r="H356" s="1"/>
    </row>
    <row r="357" spans="1:8" ht="15" customHeight="1">
      <c r="A357" s="300"/>
      <c r="B357" s="300"/>
      <c r="C357" s="300"/>
      <c r="D357" s="300"/>
      <c r="E357" s="300"/>
      <c r="F357" s="300"/>
      <c r="G357" s="300"/>
      <c r="H357" s="1"/>
    </row>
    <row r="358" spans="1:8" ht="15" customHeight="1">
      <c r="A358" s="300"/>
      <c r="B358" s="300"/>
      <c r="C358" s="300"/>
      <c r="D358" s="300"/>
      <c r="E358" s="300"/>
      <c r="F358" s="300"/>
      <c r="G358" s="300"/>
      <c r="H358" s="1"/>
    </row>
    <row r="359" spans="1:8" ht="15" customHeight="1">
      <c r="A359" s="300"/>
      <c r="B359" s="300"/>
      <c r="C359" s="300"/>
      <c r="D359" s="300"/>
      <c r="E359" s="300"/>
      <c r="F359" s="300"/>
      <c r="G359" s="300"/>
      <c r="H359" s="1"/>
    </row>
    <row r="360" spans="1:8" ht="15" customHeight="1">
      <c r="A360" s="300"/>
      <c r="B360" s="300"/>
      <c r="C360" s="300"/>
      <c r="D360" s="300"/>
      <c r="E360" s="300"/>
      <c r="F360" s="300"/>
      <c r="G360" s="300"/>
      <c r="H360" s="1"/>
    </row>
    <row r="361" spans="1:8" ht="15" customHeight="1">
      <c r="A361" s="300"/>
      <c r="B361" s="300"/>
      <c r="C361" s="300"/>
      <c r="D361" s="300"/>
      <c r="E361" s="300"/>
      <c r="F361" s="300"/>
      <c r="G361" s="300"/>
      <c r="H361" s="1"/>
    </row>
    <row r="362" spans="1:8" ht="15" customHeight="1">
      <c r="A362" s="300"/>
      <c r="B362" s="300"/>
      <c r="C362" s="300"/>
      <c r="D362" s="300"/>
      <c r="E362" s="300"/>
      <c r="F362" s="300"/>
      <c r="G362" s="300"/>
      <c r="H362" s="1"/>
    </row>
    <row r="363" spans="1:8" ht="15" customHeight="1">
      <c r="A363" s="386" t="s">
        <v>380</v>
      </c>
      <c r="B363" s="387"/>
      <c r="C363" s="387"/>
      <c r="D363" s="387"/>
      <c r="E363" s="331" t="s">
        <v>381</v>
      </c>
      <c r="F363" s="388" t="s">
        <v>395</v>
      </c>
      <c r="G363" s="389"/>
      <c r="H363" s="1"/>
    </row>
    <row r="364" spans="1:8" ht="15" customHeight="1">
      <c r="A364" s="390" t="s">
        <v>189</v>
      </c>
      <c r="B364" s="391"/>
      <c r="C364" s="391"/>
      <c r="D364" s="391"/>
      <c r="E364" s="109" t="s">
        <v>381</v>
      </c>
      <c r="F364" s="392" t="s">
        <v>396</v>
      </c>
      <c r="G364" s="393"/>
      <c r="H364" s="1"/>
    </row>
    <row r="365" spans="1:8" ht="15" customHeight="1">
      <c r="A365" s="390" t="s">
        <v>384</v>
      </c>
      <c r="B365" s="391"/>
      <c r="C365" s="391"/>
      <c r="D365" s="391"/>
      <c r="E365" s="109" t="s">
        <v>381</v>
      </c>
      <c r="F365" s="392" t="s">
        <v>397</v>
      </c>
      <c r="G365" s="393"/>
      <c r="H365" s="1"/>
    </row>
    <row r="366" spans="1:8" ht="15" customHeight="1">
      <c r="A366" s="390" t="s">
        <v>398</v>
      </c>
      <c r="B366" s="391"/>
      <c r="C366" s="391"/>
      <c r="D366" s="391"/>
      <c r="E366" s="109" t="s">
        <v>381</v>
      </c>
      <c r="F366" s="396" t="s">
        <v>399</v>
      </c>
      <c r="G366" s="397"/>
      <c r="H366" s="1"/>
    </row>
    <row r="367" spans="1:8" ht="15" customHeight="1">
      <c r="A367" s="384" t="s">
        <v>390</v>
      </c>
      <c r="B367" s="385"/>
      <c r="C367" s="385"/>
      <c r="D367" s="385"/>
      <c r="E367" s="334" t="s">
        <v>381</v>
      </c>
      <c r="F367" s="385" t="s">
        <v>400</v>
      </c>
      <c r="G367" s="400"/>
      <c r="H367" s="1"/>
    </row>
    <row r="368" spans="1:8" ht="15" customHeight="1">
      <c r="A368" s="300"/>
      <c r="B368" s="300"/>
      <c r="C368" s="300"/>
      <c r="D368" s="300"/>
      <c r="E368" s="300"/>
      <c r="F368" s="300"/>
      <c r="G368" s="300"/>
      <c r="H368" s="1"/>
    </row>
    <row r="369" spans="1:8" ht="15" customHeight="1">
      <c r="A369" s="374" t="s">
        <v>367</v>
      </c>
      <c r="B369" s="374"/>
      <c r="C369" s="374"/>
      <c r="D369" s="374"/>
      <c r="E369" s="374"/>
      <c r="F369" s="374" t="s">
        <v>368</v>
      </c>
      <c r="G369" s="374" t="s">
        <v>369</v>
      </c>
      <c r="H369" s="1"/>
    </row>
    <row r="370" spans="1:8" ht="15" customHeight="1">
      <c r="A370" s="111" t="s">
        <v>250</v>
      </c>
      <c r="B370" s="111" t="s">
        <v>370</v>
      </c>
      <c r="C370" s="111" t="s">
        <v>375</v>
      </c>
      <c r="D370" s="111" t="s">
        <v>194</v>
      </c>
      <c r="E370" s="111" t="s">
        <v>195</v>
      </c>
      <c r="F370" s="374"/>
      <c r="G370" s="374"/>
      <c r="H370" s="1"/>
    </row>
    <row r="371" spans="1:8" ht="12.75" customHeight="1">
      <c r="A371" s="300"/>
      <c r="B371" s="300"/>
      <c r="C371" s="300"/>
      <c r="D371" s="300"/>
      <c r="E371" s="300"/>
      <c r="F371" s="300"/>
      <c r="G371" s="300"/>
      <c r="H371" s="1"/>
    </row>
    <row r="372" spans="1:8" ht="12.75" customHeight="1">
      <c r="A372" s="301"/>
      <c r="B372" s="301"/>
      <c r="C372" s="301"/>
      <c r="D372" s="301"/>
      <c r="E372" s="302"/>
      <c r="F372" s="303" t="s">
        <v>81</v>
      </c>
      <c r="G372" s="304">
        <f>G374</f>
        <v>90000000</v>
      </c>
      <c r="H372" s="1"/>
    </row>
    <row r="373" spans="1:8" ht="12.75" customHeight="1">
      <c r="A373" s="305"/>
      <c r="B373" s="305"/>
      <c r="C373" s="305"/>
      <c r="D373" s="305"/>
      <c r="E373" s="306"/>
      <c r="F373" s="307"/>
      <c r="G373" s="308"/>
      <c r="H373" s="1"/>
    </row>
    <row r="374" spans="1:8" ht="12.75" customHeight="1">
      <c r="A374" s="301"/>
      <c r="B374" s="301"/>
      <c r="C374" s="301"/>
      <c r="D374" s="301"/>
      <c r="E374" s="302"/>
      <c r="F374" s="303" t="s">
        <v>0</v>
      </c>
      <c r="G374" s="304">
        <f>G376+G381+G386</f>
        <v>90000000</v>
      </c>
      <c r="H374" s="1"/>
    </row>
    <row r="375" spans="1:8" ht="12.75" customHeight="1">
      <c r="A375" s="301"/>
      <c r="B375" s="301"/>
      <c r="C375" s="301"/>
      <c r="D375" s="301"/>
      <c r="E375" s="302"/>
      <c r="F375" s="303"/>
      <c r="G375" s="308"/>
      <c r="H375" s="1"/>
    </row>
    <row r="376" spans="1:8" ht="12.75" customHeight="1">
      <c r="A376" s="301">
        <v>100</v>
      </c>
      <c r="B376" s="301"/>
      <c r="C376" s="301"/>
      <c r="D376" s="301"/>
      <c r="E376" s="302"/>
      <c r="F376" s="303" t="s">
        <v>1</v>
      </c>
      <c r="G376" s="304">
        <f>G378</f>
        <v>26000000</v>
      </c>
      <c r="H376" s="1"/>
    </row>
    <row r="377" spans="1:8" ht="12.75" customHeight="1">
      <c r="A377" s="301"/>
      <c r="B377" s="301"/>
      <c r="C377" s="301"/>
      <c r="D377" s="301"/>
      <c r="E377" s="302"/>
      <c r="F377" s="303"/>
      <c r="G377" s="308"/>
      <c r="H377" s="1"/>
    </row>
    <row r="378" spans="1:8" ht="12.75" customHeight="1">
      <c r="A378" s="301"/>
      <c r="B378" s="301">
        <v>140</v>
      </c>
      <c r="C378" s="301"/>
      <c r="D378" s="301"/>
      <c r="E378" s="302"/>
      <c r="F378" s="303" t="s">
        <v>14</v>
      </c>
      <c r="G378" s="304">
        <f>SUM(G379:G379)</f>
        <v>26000000</v>
      </c>
      <c r="H378" s="1"/>
    </row>
    <row r="379" spans="1:8" ht="12.75" customHeight="1">
      <c r="A379" s="309"/>
      <c r="B379" s="309"/>
      <c r="C379" s="309">
        <v>142</v>
      </c>
      <c r="D379" s="309">
        <v>30</v>
      </c>
      <c r="E379" s="310" t="s">
        <v>16</v>
      </c>
      <c r="F379" s="311" t="s">
        <v>219</v>
      </c>
      <c r="G379" s="308">
        <v>26000000</v>
      </c>
      <c r="H379" s="1"/>
    </row>
    <row r="380" spans="1:8" ht="12.75" customHeight="1">
      <c r="A380" s="309"/>
      <c r="B380" s="309"/>
      <c r="C380" s="309"/>
      <c r="D380" s="309"/>
      <c r="E380" s="310"/>
      <c r="F380" s="315"/>
      <c r="G380" s="316"/>
      <c r="H380" s="1"/>
    </row>
    <row r="381" spans="1:8" ht="12.75" customHeight="1">
      <c r="A381" s="301">
        <v>200</v>
      </c>
      <c r="B381" s="301"/>
      <c r="C381" s="301"/>
      <c r="D381" s="301"/>
      <c r="E381" s="302"/>
      <c r="F381" s="303" t="s">
        <v>22</v>
      </c>
      <c r="G381" s="304">
        <f>G383</f>
        <v>20000000</v>
      </c>
      <c r="H381" s="1"/>
    </row>
    <row r="382" spans="1:8" ht="12.75" customHeight="1">
      <c r="A382" s="309"/>
      <c r="B382" s="309"/>
      <c r="C382" s="309"/>
      <c r="D382" s="309"/>
      <c r="E382" s="309"/>
      <c r="F382" s="315"/>
      <c r="G382" s="309"/>
      <c r="H382" s="1"/>
    </row>
    <row r="383" spans="1:8" ht="12.75" customHeight="1">
      <c r="A383" s="301"/>
      <c r="B383" s="301">
        <v>280</v>
      </c>
      <c r="C383" s="301"/>
      <c r="D383" s="301"/>
      <c r="E383" s="302"/>
      <c r="F383" s="303" t="s">
        <v>32</v>
      </c>
      <c r="G383" s="304">
        <f>G384</f>
        <v>20000000</v>
      </c>
      <c r="H383" s="1"/>
    </row>
    <row r="384" spans="1:8" ht="12.75" customHeight="1">
      <c r="A384" s="309"/>
      <c r="B384" s="309"/>
      <c r="C384" s="309">
        <v>280</v>
      </c>
      <c r="D384" s="309">
        <v>30</v>
      </c>
      <c r="E384" s="310" t="s">
        <v>16</v>
      </c>
      <c r="F384" s="311" t="s">
        <v>32</v>
      </c>
      <c r="G384" s="308">
        <v>20000000</v>
      </c>
      <c r="H384" s="1"/>
    </row>
    <row r="385" spans="1:8" ht="12.75" customHeight="1">
      <c r="A385" s="309"/>
      <c r="B385" s="309"/>
      <c r="C385" s="309"/>
      <c r="D385" s="309"/>
      <c r="E385" s="310"/>
      <c r="F385" s="315"/>
      <c r="G385" s="316"/>
      <c r="H385" s="1"/>
    </row>
    <row r="386" spans="1:8" ht="12.75" customHeight="1">
      <c r="A386" s="301">
        <v>800</v>
      </c>
      <c r="B386" s="301"/>
      <c r="C386" s="301"/>
      <c r="D386" s="301"/>
      <c r="E386" s="302"/>
      <c r="F386" s="303" t="s">
        <v>46</v>
      </c>
      <c r="G386" s="304">
        <f>G388</f>
        <v>44000000</v>
      </c>
      <c r="H386" s="1"/>
    </row>
    <row r="387" spans="1:8" ht="12.75" customHeight="1">
      <c r="A387" s="312"/>
      <c r="B387" s="312"/>
      <c r="C387" s="312"/>
      <c r="D387" s="312"/>
      <c r="E387" s="313"/>
      <c r="F387" s="314"/>
      <c r="G387" s="308"/>
      <c r="H387" s="1"/>
    </row>
    <row r="388" spans="1:8" ht="12.75" customHeight="1">
      <c r="A388" s="301"/>
      <c r="B388" s="301">
        <v>840</v>
      </c>
      <c r="C388" s="301"/>
      <c r="D388" s="301"/>
      <c r="E388" s="302"/>
      <c r="F388" s="303" t="s">
        <v>52</v>
      </c>
      <c r="G388" s="304">
        <f>SUM(G389:G390)</f>
        <v>44000000</v>
      </c>
      <c r="H388" s="1"/>
    </row>
    <row r="389" spans="1:8" ht="12.75" customHeight="1">
      <c r="A389" s="309"/>
      <c r="B389" s="309"/>
      <c r="C389" s="309">
        <v>841</v>
      </c>
      <c r="D389" s="309">
        <v>30</v>
      </c>
      <c r="E389" s="310" t="s">
        <v>16</v>
      </c>
      <c r="F389" s="311" t="s">
        <v>53</v>
      </c>
      <c r="G389" s="308">
        <v>10000000</v>
      </c>
      <c r="H389" s="1"/>
    </row>
    <row r="390" spans="1:8" ht="12.75" customHeight="1">
      <c r="A390" s="312"/>
      <c r="B390" s="312"/>
      <c r="C390" s="309">
        <v>842</v>
      </c>
      <c r="D390" s="309">
        <v>30</v>
      </c>
      <c r="E390" s="310" t="s">
        <v>16</v>
      </c>
      <c r="F390" s="314" t="s">
        <v>54</v>
      </c>
      <c r="G390" s="308">
        <v>34000000</v>
      </c>
      <c r="H390" s="1"/>
    </row>
    <row r="391" spans="1:8" ht="15" customHeight="1">
      <c r="A391" s="300"/>
      <c r="B391" s="300"/>
      <c r="C391" s="300"/>
      <c r="D391" s="300"/>
      <c r="E391" s="300"/>
      <c r="F391" s="300"/>
      <c r="G391" s="300"/>
      <c r="H391" s="1"/>
    </row>
    <row r="392" spans="1:8" ht="15" customHeight="1">
      <c r="A392" s="300"/>
      <c r="B392" s="300"/>
      <c r="C392" s="300"/>
      <c r="D392" s="300"/>
      <c r="E392" s="300"/>
      <c r="F392" s="300"/>
      <c r="G392" s="300"/>
      <c r="H392" s="1"/>
    </row>
    <row r="393" spans="1:8" ht="15" customHeight="1">
      <c r="A393" s="300"/>
      <c r="B393" s="300"/>
      <c r="C393" s="300"/>
      <c r="D393" s="300"/>
      <c r="E393" s="322"/>
      <c r="F393" s="323" t="s">
        <v>379</v>
      </c>
      <c r="G393" s="304">
        <f>G394</f>
        <v>90000000</v>
      </c>
      <c r="H393" s="1"/>
    </row>
    <row r="394" spans="1:8">
      <c r="A394" s="300"/>
      <c r="B394" s="300"/>
      <c r="C394" s="300"/>
      <c r="D394" s="300"/>
      <c r="E394" s="291" t="s">
        <v>16</v>
      </c>
      <c r="F394" s="337" t="s">
        <v>422</v>
      </c>
      <c r="G394" s="308">
        <f>G372</f>
        <v>90000000</v>
      </c>
      <c r="H394" s="1"/>
    </row>
    <row r="395" spans="1:8" ht="15" customHeight="1">
      <c r="A395" s="300"/>
      <c r="B395" s="300"/>
      <c r="C395" s="300"/>
      <c r="D395" s="300"/>
      <c r="E395" s="300"/>
      <c r="F395" s="300"/>
      <c r="G395" s="300"/>
      <c r="H395" s="1"/>
    </row>
    <row r="396" spans="1:8" ht="15" customHeight="1">
      <c r="A396" s="300"/>
      <c r="B396" s="300"/>
      <c r="C396" s="300"/>
      <c r="D396" s="300"/>
      <c r="E396" s="300"/>
      <c r="F396" s="300"/>
      <c r="G396" s="300"/>
      <c r="H396" s="1"/>
    </row>
    <row r="397" spans="1:8" ht="15" customHeight="1">
      <c r="A397" s="300"/>
      <c r="B397" s="300"/>
      <c r="C397" s="300"/>
      <c r="D397" s="300"/>
      <c r="E397" s="300"/>
      <c r="F397" s="300"/>
      <c r="G397" s="300"/>
      <c r="H397" s="1"/>
    </row>
    <row r="398" spans="1:8" ht="15" customHeight="1">
      <c r="A398" s="300"/>
      <c r="B398" s="300"/>
      <c r="C398" s="300"/>
      <c r="D398" s="300"/>
      <c r="E398" s="300"/>
      <c r="F398" s="300"/>
      <c r="G398" s="300"/>
      <c r="H398" s="1"/>
    </row>
    <row r="399" spans="1:8" ht="15" customHeight="1">
      <c r="A399" s="300"/>
      <c r="B399" s="300"/>
      <c r="C399" s="300"/>
      <c r="D399" s="300"/>
      <c r="E399" s="300"/>
      <c r="F399" s="300"/>
      <c r="G399" s="300"/>
      <c r="H399" s="1"/>
    </row>
    <row r="400" spans="1:8" ht="15" customHeight="1">
      <c r="A400" s="300"/>
      <c r="B400" s="300"/>
      <c r="C400" s="300"/>
      <c r="D400" s="300"/>
      <c r="E400" s="300"/>
      <c r="F400" s="300"/>
      <c r="G400" s="300"/>
      <c r="H400" s="1"/>
    </row>
    <row r="401" spans="1:8" ht="15" customHeight="1">
      <c r="A401" s="300"/>
      <c r="B401" s="300"/>
      <c r="C401" s="300"/>
      <c r="D401" s="300"/>
      <c r="E401" s="300"/>
      <c r="F401" s="300"/>
      <c r="G401" s="300"/>
      <c r="H401" s="1"/>
    </row>
    <row r="402" spans="1:8" ht="15" customHeight="1">
      <c r="A402" s="300"/>
      <c r="B402" s="300"/>
      <c r="C402" s="300"/>
      <c r="D402" s="300"/>
      <c r="E402" s="300"/>
      <c r="F402" s="300"/>
      <c r="G402" s="300"/>
      <c r="H402" s="1"/>
    </row>
    <row r="403" spans="1:8" ht="15" customHeight="1">
      <c r="A403" s="300"/>
      <c r="B403" s="300"/>
      <c r="C403" s="300"/>
      <c r="D403" s="300"/>
      <c r="E403" s="300"/>
      <c r="F403" s="300"/>
      <c r="G403" s="300"/>
      <c r="H403" s="1"/>
    </row>
    <row r="404" spans="1:8" ht="15" customHeight="1">
      <c r="A404" s="300"/>
      <c r="B404" s="300"/>
      <c r="C404" s="300"/>
      <c r="D404" s="300"/>
      <c r="E404" s="300"/>
      <c r="F404" s="300"/>
      <c r="G404" s="300"/>
      <c r="H404" s="1"/>
    </row>
    <row r="405" spans="1:8" ht="15" customHeight="1">
      <c r="A405" s="300"/>
      <c r="B405" s="300"/>
      <c r="C405" s="300"/>
      <c r="D405" s="300"/>
      <c r="E405" s="300"/>
      <c r="F405" s="300"/>
      <c r="G405" s="300"/>
      <c r="H405" s="1"/>
    </row>
    <row r="406" spans="1:8" ht="15" customHeight="1">
      <c r="A406" s="300"/>
      <c r="B406" s="300"/>
      <c r="C406" s="300"/>
      <c r="D406" s="300"/>
      <c r="E406" s="300"/>
      <c r="F406" s="300"/>
      <c r="G406" s="300"/>
      <c r="H406" s="1"/>
    </row>
    <row r="407" spans="1:8" ht="15" customHeight="1">
      <c r="A407" s="300"/>
      <c r="B407" s="300"/>
      <c r="C407" s="300"/>
      <c r="D407" s="300"/>
      <c r="E407" s="300"/>
      <c r="F407" s="300"/>
      <c r="G407" s="300"/>
      <c r="H407" s="1"/>
    </row>
    <row r="408" spans="1:8" ht="15" customHeight="1">
      <c r="A408" s="300"/>
      <c r="B408" s="300"/>
      <c r="C408" s="300"/>
      <c r="D408" s="300"/>
      <c r="E408" s="300"/>
      <c r="F408" s="300"/>
      <c r="G408" s="300"/>
      <c r="H408" s="1"/>
    </row>
    <row r="409" spans="1:8" ht="15" customHeight="1">
      <c r="A409" s="300"/>
      <c r="B409" s="300"/>
      <c r="C409" s="300"/>
      <c r="D409" s="300"/>
      <c r="E409" s="300"/>
      <c r="F409" s="300"/>
      <c r="G409" s="300"/>
      <c r="H409" s="1"/>
    </row>
    <row r="410" spans="1:8" ht="15" customHeight="1">
      <c r="A410" s="300"/>
      <c r="B410" s="300"/>
      <c r="C410" s="300"/>
      <c r="D410" s="300"/>
      <c r="E410" s="300"/>
      <c r="F410" s="300"/>
      <c r="G410" s="300"/>
      <c r="H410" s="1"/>
    </row>
    <row r="411" spans="1:8" ht="15" customHeight="1">
      <c r="A411" s="300"/>
      <c r="B411" s="300"/>
      <c r="C411" s="300"/>
      <c r="D411" s="300"/>
      <c r="E411" s="300"/>
      <c r="F411" s="300"/>
      <c r="G411" s="300"/>
      <c r="H411" s="1"/>
    </row>
    <row r="412" spans="1:8" ht="15" customHeight="1">
      <c r="A412" s="300"/>
      <c r="B412" s="300"/>
      <c r="C412" s="300"/>
      <c r="D412" s="300"/>
      <c r="E412" s="300"/>
      <c r="F412" s="300"/>
      <c r="G412" s="300"/>
      <c r="H412" s="1"/>
    </row>
    <row r="413" spans="1:8" ht="15" customHeight="1">
      <c r="A413" s="300"/>
      <c r="B413" s="300"/>
      <c r="C413" s="300"/>
      <c r="D413" s="300"/>
      <c r="E413" s="300"/>
      <c r="F413" s="300"/>
      <c r="G413" s="300"/>
      <c r="H413" s="1"/>
    </row>
    <row r="414" spans="1:8" ht="15" customHeight="1">
      <c r="A414" s="300"/>
      <c r="B414" s="300"/>
      <c r="C414" s="300"/>
      <c r="D414" s="300"/>
      <c r="E414" s="300"/>
      <c r="F414" s="300"/>
      <c r="G414" s="300"/>
      <c r="H414" s="1"/>
    </row>
    <row r="415" spans="1:8" ht="15" customHeight="1">
      <c r="A415" s="300"/>
      <c r="B415" s="300"/>
      <c r="C415" s="300"/>
      <c r="D415" s="300"/>
      <c r="E415" s="300"/>
      <c r="F415" s="300"/>
      <c r="G415" s="300"/>
      <c r="H415" s="1"/>
    </row>
    <row r="416" spans="1:8" ht="15" customHeight="1">
      <c r="A416" s="300"/>
      <c r="B416" s="300"/>
      <c r="C416" s="300"/>
      <c r="D416" s="300"/>
      <c r="E416" s="300"/>
      <c r="F416" s="300"/>
      <c r="G416" s="300"/>
      <c r="H416" s="1"/>
    </row>
    <row r="417" spans="1:8" ht="15" customHeight="1">
      <c r="A417" s="300"/>
      <c r="B417" s="300"/>
      <c r="C417" s="300"/>
      <c r="D417" s="300"/>
      <c r="E417" s="300"/>
      <c r="F417" s="300"/>
      <c r="G417" s="300"/>
      <c r="H417" s="1"/>
    </row>
    <row r="418" spans="1:8" ht="15" customHeight="1">
      <c r="A418" s="300"/>
      <c r="B418" s="300"/>
      <c r="C418" s="300"/>
      <c r="D418" s="300"/>
      <c r="E418" s="300"/>
      <c r="F418" s="300"/>
      <c r="G418" s="300"/>
      <c r="H418" s="1"/>
    </row>
    <row r="419" spans="1:8" ht="15" customHeight="1">
      <c r="A419" s="300"/>
      <c r="B419" s="300"/>
      <c r="C419" s="300"/>
      <c r="D419" s="300"/>
      <c r="E419" s="300"/>
      <c r="F419" s="300"/>
      <c r="G419" s="300"/>
      <c r="H419" s="1"/>
    </row>
    <row r="420" spans="1:8" ht="15" customHeight="1">
      <c r="A420" s="300"/>
      <c r="B420" s="300"/>
      <c r="C420" s="300"/>
      <c r="D420" s="300"/>
      <c r="E420" s="300"/>
      <c r="F420" s="300"/>
      <c r="G420" s="300"/>
      <c r="H420" s="1"/>
    </row>
    <row r="421" spans="1:8" ht="15" customHeight="1">
      <c r="A421" s="300"/>
      <c r="B421" s="300"/>
      <c r="C421" s="300"/>
      <c r="D421" s="300"/>
      <c r="E421" s="300"/>
      <c r="F421" s="300"/>
      <c r="G421" s="300"/>
      <c r="H421" s="1"/>
    </row>
    <row r="422" spans="1:8" ht="15" customHeight="1">
      <c r="A422" s="300"/>
      <c r="B422" s="300"/>
      <c r="C422" s="300"/>
      <c r="D422" s="300"/>
      <c r="E422" s="300"/>
      <c r="F422" s="300"/>
      <c r="G422" s="300"/>
      <c r="H422" s="1"/>
    </row>
    <row r="423" spans="1:8" ht="15" customHeight="1">
      <c r="A423" s="300"/>
      <c r="B423" s="300"/>
      <c r="C423" s="300"/>
      <c r="D423" s="300"/>
      <c r="E423" s="300"/>
      <c r="F423" s="300"/>
      <c r="G423" s="300"/>
      <c r="H423" s="1"/>
    </row>
    <row r="424" spans="1:8" ht="15" customHeight="1">
      <c r="A424" s="300"/>
      <c r="B424" s="300"/>
      <c r="C424" s="300"/>
      <c r="D424" s="300"/>
      <c r="E424" s="300"/>
      <c r="F424" s="300"/>
      <c r="G424" s="300"/>
      <c r="H424" s="1"/>
    </row>
    <row r="425" spans="1:8" ht="15" customHeight="1">
      <c r="A425" s="300"/>
      <c r="B425" s="300"/>
      <c r="C425" s="300"/>
      <c r="D425" s="300"/>
      <c r="E425" s="300"/>
      <c r="F425" s="300"/>
      <c r="G425" s="300"/>
      <c r="H425" s="1"/>
    </row>
    <row r="426" spans="1:8" ht="15" customHeight="1">
      <c r="A426" s="300"/>
      <c r="B426" s="300"/>
      <c r="C426" s="300"/>
      <c r="D426" s="300"/>
      <c r="E426" s="300"/>
      <c r="F426" s="300"/>
      <c r="G426" s="300"/>
      <c r="H426" s="1"/>
    </row>
    <row r="427" spans="1:8" ht="15" customHeight="1">
      <c r="A427" s="300"/>
      <c r="B427" s="300"/>
      <c r="C427" s="300"/>
      <c r="D427" s="300"/>
      <c r="E427" s="300"/>
      <c r="F427" s="300"/>
      <c r="G427" s="300"/>
      <c r="H427" s="1"/>
    </row>
    <row r="428" spans="1:8" ht="15" customHeight="1">
      <c r="A428" s="300"/>
      <c r="B428" s="300"/>
      <c r="C428" s="300"/>
      <c r="D428" s="300"/>
      <c r="E428" s="300"/>
      <c r="F428" s="300"/>
      <c r="G428" s="300"/>
      <c r="H428" s="1"/>
    </row>
    <row r="429" spans="1:8" ht="15" customHeight="1">
      <c r="A429" s="300"/>
      <c r="B429" s="300"/>
      <c r="C429" s="300"/>
      <c r="D429" s="300"/>
      <c r="E429" s="300"/>
      <c r="F429" s="300"/>
      <c r="G429" s="300"/>
      <c r="H429" s="1"/>
    </row>
    <row r="430" spans="1:8" ht="15" customHeight="1">
      <c r="A430" s="300"/>
      <c r="B430" s="300"/>
      <c r="C430" s="300"/>
      <c r="D430" s="300"/>
      <c r="E430" s="300"/>
      <c r="F430" s="300"/>
      <c r="G430" s="300"/>
      <c r="H430" s="1"/>
    </row>
    <row r="431" spans="1:8" ht="15" customHeight="1">
      <c r="A431" s="386" t="s">
        <v>380</v>
      </c>
      <c r="B431" s="387"/>
      <c r="C431" s="387"/>
      <c r="D431" s="387"/>
      <c r="E431" s="331" t="s">
        <v>381</v>
      </c>
      <c r="F431" s="388" t="s">
        <v>395</v>
      </c>
      <c r="G431" s="389"/>
      <c r="H431" s="1"/>
    </row>
    <row r="432" spans="1:8" ht="15" customHeight="1">
      <c r="A432" s="390" t="s">
        <v>189</v>
      </c>
      <c r="B432" s="391"/>
      <c r="C432" s="391"/>
      <c r="D432" s="391"/>
      <c r="E432" s="109" t="s">
        <v>381</v>
      </c>
      <c r="F432" s="392" t="s">
        <v>401</v>
      </c>
      <c r="G432" s="393"/>
      <c r="H432" s="1"/>
    </row>
    <row r="433" spans="1:8" ht="15" customHeight="1">
      <c r="A433" s="390" t="s">
        <v>384</v>
      </c>
      <c r="B433" s="391"/>
      <c r="C433" s="391"/>
      <c r="D433" s="391"/>
      <c r="E433" s="109" t="s">
        <v>381</v>
      </c>
      <c r="F433" s="392" t="s">
        <v>402</v>
      </c>
      <c r="G433" s="393"/>
      <c r="H433" s="1"/>
    </row>
    <row r="434" spans="1:8" ht="15" customHeight="1">
      <c r="A434" s="390" t="s">
        <v>398</v>
      </c>
      <c r="B434" s="391"/>
      <c r="C434" s="391"/>
      <c r="D434" s="391"/>
      <c r="E434" s="109" t="s">
        <v>381</v>
      </c>
      <c r="F434" s="396" t="s">
        <v>403</v>
      </c>
      <c r="G434" s="397"/>
      <c r="H434" s="1"/>
    </row>
    <row r="435" spans="1:8" ht="15" customHeight="1">
      <c r="A435" s="384" t="s">
        <v>390</v>
      </c>
      <c r="B435" s="385"/>
      <c r="C435" s="385"/>
      <c r="D435" s="385"/>
      <c r="E435" s="334" t="s">
        <v>381</v>
      </c>
      <c r="F435" s="385" t="s">
        <v>389</v>
      </c>
      <c r="G435" s="400"/>
      <c r="H435" s="1"/>
    </row>
    <row r="436" spans="1:8" ht="15" customHeight="1">
      <c r="A436" s="300"/>
      <c r="B436" s="300"/>
      <c r="C436" s="300"/>
      <c r="D436" s="300"/>
      <c r="E436" s="300"/>
      <c r="F436" s="300"/>
      <c r="G436" s="300"/>
      <c r="H436" s="1"/>
    </row>
    <row r="437" spans="1:8" ht="15" customHeight="1">
      <c r="A437" s="374" t="s">
        <v>367</v>
      </c>
      <c r="B437" s="374"/>
      <c r="C437" s="374"/>
      <c r="D437" s="374"/>
      <c r="E437" s="374"/>
      <c r="F437" s="374" t="s">
        <v>368</v>
      </c>
      <c r="G437" s="374" t="s">
        <v>369</v>
      </c>
      <c r="H437" s="1"/>
    </row>
    <row r="438" spans="1:8" ht="15" customHeight="1">
      <c r="A438" s="111" t="s">
        <v>250</v>
      </c>
      <c r="B438" s="111" t="s">
        <v>370</v>
      </c>
      <c r="C438" s="111" t="s">
        <v>375</v>
      </c>
      <c r="D438" s="111" t="s">
        <v>194</v>
      </c>
      <c r="E438" s="111" t="s">
        <v>195</v>
      </c>
      <c r="F438" s="374"/>
      <c r="G438" s="374"/>
      <c r="H438" s="1"/>
    </row>
    <row r="439" spans="1:8" ht="12.75" customHeight="1">
      <c r="A439" s="300"/>
      <c r="B439" s="300"/>
      <c r="C439" s="300"/>
      <c r="D439" s="300"/>
      <c r="E439" s="300"/>
      <c r="F439" s="300"/>
      <c r="G439" s="300"/>
      <c r="H439" s="1"/>
    </row>
    <row r="440" spans="1:8" ht="12.75" customHeight="1">
      <c r="A440" s="301"/>
      <c r="B440" s="301"/>
      <c r="C440" s="301"/>
      <c r="D440" s="301"/>
      <c r="E440" s="302"/>
      <c r="F440" s="303" t="s">
        <v>81</v>
      </c>
      <c r="G440" s="304">
        <f>+G442+G455</f>
        <v>1692232461</v>
      </c>
      <c r="H440" s="1"/>
    </row>
    <row r="441" spans="1:8" ht="12.75" customHeight="1">
      <c r="A441" s="305"/>
      <c r="B441" s="305"/>
      <c r="C441" s="305"/>
      <c r="D441" s="305"/>
      <c r="E441" s="306"/>
      <c r="F441" s="307"/>
      <c r="G441" s="308"/>
      <c r="H441" s="1"/>
    </row>
    <row r="442" spans="1:8" ht="12.75" customHeight="1">
      <c r="A442" s="301"/>
      <c r="B442" s="301"/>
      <c r="C442" s="301"/>
      <c r="D442" s="301"/>
      <c r="E442" s="302"/>
      <c r="F442" s="303" t="s">
        <v>0</v>
      </c>
      <c r="G442" s="304">
        <f>+G444+G450</f>
        <v>338446492</v>
      </c>
      <c r="H442" s="1"/>
    </row>
    <row r="443" spans="1:8" ht="12.75" customHeight="1">
      <c r="A443" s="301"/>
      <c r="B443" s="301"/>
      <c r="C443" s="301"/>
      <c r="D443" s="301"/>
      <c r="E443" s="302"/>
      <c r="F443" s="303"/>
      <c r="G443" s="308"/>
      <c r="H443" s="1"/>
    </row>
    <row r="444" spans="1:8" ht="12.75" customHeight="1">
      <c r="A444" s="301">
        <v>100</v>
      </c>
      <c r="B444" s="301"/>
      <c r="C444" s="301"/>
      <c r="D444" s="301"/>
      <c r="E444" s="302"/>
      <c r="F444" s="303" t="s">
        <v>1</v>
      </c>
      <c r="G444" s="304">
        <f>G446</f>
        <v>230440000</v>
      </c>
      <c r="H444" s="1"/>
    </row>
    <row r="445" spans="1:8" ht="12.75" customHeight="1">
      <c r="A445" s="301"/>
      <c r="B445" s="301"/>
      <c r="C445" s="301"/>
      <c r="D445" s="301"/>
      <c r="E445" s="302"/>
      <c r="F445" s="303"/>
      <c r="G445" s="308"/>
      <c r="H445" s="1"/>
    </row>
    <row r="446" spans="1:8" ht="12.75" customHeight="1">
      <c r="A446" s="301"/>
      <c r="B446" s="301">
        <v>140</v>
      </c>
      <c r="C446" s="301"/>
      <c r="D446" s="301"/>
      <c r="E446" s="302"/>
      <c r="F446" s="303" t="s">
        <v>14</v>
      </c>
      <c r="G446" s="304">
        <f>SUM(G447:G448)</f>
        <v>230440000</v>
      </c>
      <c r="H446" s="1"/>
    </row>
    <row r="447" spans="1:8" ht="12.75" customHeight="1">
      <c r="A447" s="309"/>
      <c r="B447" s="309"/>
      <c r="C447" s="309">
        <v>144</v>
      </c>
      <c r="D447" s="309">
        <v>30</v>
      </c>
      <c r="E447" s="310" t="s">
        <v>18</v>
      </c>
      <c r="F447" s="311" t="s">
        <v>17</v>
      </c>
      <c r="G447" s="308">
        <v>201840000</v>
      </c>
      <c r="H447" s="1"/>
    </row>
    <row r="448" spans="1:8" ht="12.75" customHeight="1">
      <c r="A448" s="309"/>
      <c r="B448" s="309"/>
      <c r="C448" s="309">
        <v>145</v>
      </c>
      <c r="D448" s="309">
        <v>30</v>
      </c>
      <c r="E448" s="310" t="s">
        <v>18</v>
      </c>
      <c r="F448" s="311" t="s">
        <v>394</v>
      </c>
      <c r="G448" s="308">
        <v>28600000</v>
      </c>
      <c r="H448" s="1"/>
    </row>
    <row r="449" spans="1:8" ht="12.75" customHeight="1">
      <c r="A449" s="309"/>
      <c r="B449" s="309"/>
      <c r="C449" s="309"/>
      <c r="D449" s="309"/>
      <c r="E449" s="310"/>
      <c r="F449" s="315"/>
      <c r="G449" s="316"/>
      <c r="H449" s="1"/>
    </row>
    <row r="450" spans="1:8" ht="12.75" customHeight="1">
      <c r="A450" s="301">
        <v>300</v>
      </c>
      <c r="B450" s="301"/>
      <c r="C450" s="301"/>
      <c r="D450" s="301"/>
      <c r="E450" s="302"/>
      <c r="F450" s="303" t="s">
        <v>376</v>
      </c>
      <c r="G450" s="304">
        <f>+G452</f>
        <v>108006492</v>
      </c>
      <c r="H450" s="1"/>
    </row>
    <row r="451" spans="1:8" ht="12.75" customHeight="1">
      <c r="A451" s="301"/>
      <c r="B451" s="301"/>
      <c r="C451" s="301"/>
      <c r="D451" s="301"/>
      <c r="E451" s="302"/>
      <c r="F451" s="347"/>
      <c r="G451" s="348"/>
      <c r="H451" s="1"/>
    </row>
    <row r="452" spans="1:8" ht="12.75" customHeight="1">
      <c r="A452" s="301"/>
      <c r="B452" s="301">
        <v>360</v>
      </c>
      <c r="C452" s="301"/>
      <c r="D452" s="301"/>
      <c r="E452" s="302"/>
      <c r="F452" s="303" t="s">
        <v>43</v>
      </c>
      <c r="G452" s="304">
        <f>G453</f>
        <v>108006492</v>
      </c>
      <c r="H452" s="1"/>
    </row>
    <row r="453" spans="1:8" ht="12.75" customHeight="1">
      <c r="A453" s="309"/>
      <c r="B453" s="309"/>
      <c r="C453" s="309">
        <v>360</v>
      </c>
      <c r="D453" s="309">
        <v>30</v>
      </c>
      <c r="E453" s="310" t="s">
        <v>18</v>
      </c>
      <c r="F453" s="311" t="s">
        <v>43</v>
      </c>
      <c r="G453" s="308">
        <v>108006492</v>
      </c>
      <c r="H453" s="1"/>
    </row>
    <row r="454" spans="1:8" ht="12.75" customHeight="1">
      <c r="A454" s="312"/>
      <c r="B454" s="312"/>
      <c r="C454" s="312"/>
      <c r="D454" s="312"/>
      <c r="E454" s="313"/>
      <c r="F454" s="314"/>
      <c r="G454" s="308"/>
      <c r="H454" s="1"/>
    </row>
    <row r="455" spans="1:8" ht="12.75" customHeight="1">
      <c r="A455" s="322"/>
      <c r="B455" s="322"/>
      <c r="C455" s="322"/>
      <c r="D455" s="322"/>
      <c r="E455" s="322"/>
      <c r="F455" s="323" t="s">
        <v>65</v>
      </c>
      <c r="G455" s="304">
        <f>G457+G474</f>
        <v>1353785969</v>
      </c>
      <c r="H455" s="1"/>
    </row>
    <row r="456" spans="1:8" ht="12.75" customHeight="1">
      <c r="A456" s="309"/>
      <c r="B456" s="309"/>
      <c r="C456" s="309"/>
      <c r="D456" s="309"/>
      <c r="E456" s="310"/>
      <c r="F456" s="315"/>
      <c r="G456" s="316"/>
      <c r="H456" s="1"/>
    </row>
    <row r="457" spans="1:8" ht="12.75" customHeight="1">
      <c r="A457" s="301">
        <v>500</v>
      </c>
      <c r="B457" s="301"/>
      <c r="C457" s="301"/>
      <c r="D457" s="301"/>
      <c r="E457" s="302"/>
      <c r="F457" s="303" t="s">
        <v>66</v>
      </c>
      <c r="G457" s="304">
        <f>G459+G462+G465+G468+G471</f>
        <v>1103785969</v>
      </c>
      <c r="H457" s="1"/>
    </row>
    <row r="458" spans="1:8" ht="12.75" customHeight="1">
      <c r="A458" s="301"/>
      <c r="B458" s="301"/>
      <c r="C458" s="301"/>
      <c r="D458" s="301"/>
      <c r="E458" s="302"/>
      <c r="F458" s="319"/>
      <c r="G458" s="308"/>
      <c r="H458" s="1"/>
    </row>
    <row r="459" spans="1:8" ht="12.75" customHeight="1">
      <c r="A459" s="301"/>
      <c r="B459" s="301">
        <v>520</v>
      </c>
      <c r="C459" s="301"/>
      <c r="D459" s="301"/>
      <c r="E459" s="302"/>
      <c r="F459" s="303" t="s">
        <v>69</v>
      </c>
      <c r="G459" s="304">
        <f>G460</f>
        <v>600000000</v>
      </c>
      <c r="H459" s="1"/>
    </row>
    <row r="460" spans="1:8" ht="12.75" customHeight="1">
      <c r="A460" s="309"/>
      <c r="B460" s="309"/>
      <c r="C460" s="309">
        <v>520</v>
      </c>
      <c r="D460" s="309">
        <v>30</v>
      </c>
      <c r="E460" s="310" t="s">
        <v>18</v>
      </c>
      <c r="F460" s="311" t="s">
        <v>69</v>
      </c>
      <c r="G460" s="308">
        <v>600000000</v>
      </c>
      <c r="H460" s="1"/>
    </row>
    <row r="461" spans="1:8" ht="12.75" customHeight="1">
      <c r="A461" s="309"/>
      <c r="B461" s="309"/>
      <c r="C461" s="309"/>
      <c r="D461" s="309"/>
      <c r="E461" s="310"/>
      <c r="F461" s="315"/>
      <c r="G461" s="316"/>
      <c r="H461" s="1"/>
    </row>
    <row r="462" spans="1:8" ht="12.75" customHeight="1">
      <c r="A462" s="301"/>
      <c r="B462" s="301">
        <v>530</v>
      </c>
      <c r="C462" s="301"/>
      <c r="D462" s="301"/>
      <c r="E462" s="302"/>
      <c r="F462" s="303" t="s">
        <v>70</v>
      </c>
      <c r="G462" s="304">
        <f>G463</f>
        <v>200000000</v>
      </c>
      <c r="H462" s="1"/>
    </row>
    <row r="463" spans="1:8" ht="12.75" customHeight="1">
      <c r="A463" s="309"/>
      <c r="B463" s="309"/>
      <c r="C463" s="309">
        <v>530</v>
      </c>
      <c r="D463" s="309">
        <v>30</v>
      </c>
      <c r="E463" s="310" t="s">
        <v>18</v>
      </c>
      <c r="F463" s="311" t="s">
        <v>70</v>
      </c>
      <c r="G463" s="308">
        <v>200000000</v>
      </c>
      <c r="H463" s="1"/>
    </row>
    <row r="464" spans="1:8" ht="12.75" customHeight="1">
      <c r="A464" s="309"/>
      <c r="B464" s="309"/>
      <c r="C464" s="309"/>
      <c r="D464" s="309"/>
      <c r="E464" s="310"/>
      <c r="F464" s="321"/>
      <c r="G464" s="308"/>
      <c r="H464" s="1"/>
    </row>
    <row r="465" spans="1:8" ht="12.75" customHeight="1">
      <c r="A465" s="301"/>
      <c r="B465" s="301">
        <v>540</v>
      </c>
      <c r="C465" s="301"/>
      <c r="D465" s="301"/>
      <c r="E465" s="302"/>
      <c r="F465" s="303" t="s">
        <v>71</v>
      </c>
      <c r="G465" s="304">
        <f>G466</f>
        <v>35000000</v>
      </c>
      <c r="H465" s="1"/>
    </row>
    <row r="466" spans="1:8" ht="12.75" customHeight="1">
      <c r="A466" s="309"/>
      <c r="B466" s="309"/>
      <c r="C466" s="309">
        <v>540</v>
      </c>
      <c r="D466" s="309">
        <v>30</v>
      </c>
      <c r="E466" s="310" t="s">
        <v>18</v>
      </c>
      <c r="F466" s="311" t="s">
        <v>71</v>
      </c>
      <c r="G466" s="308">
        <v>35000000</v>
      </c>
      <c r="H466" s="1"/>
    </row>
    <row r="467" spans="1:8" ht="12.75" customHeight="1">
      <c r="A467" s="309"/>
      <c r="B467" s="309"/>
      <c r="C467" s="309"/>
      <c r="D467" s="309"/>
      <c r="E467" s="310"/>
      <c r="F467" s="315"/>
      <c r="G467" s="316"/>
      <c r="H467" s="1"/>
    </row>
    <row r="468" spans="1:8" ht="12.75" customHeight="1">
      <c r="A468" s="349"/>
      <c r="B468" s="349">
        <v>580</v>
      </c>
      <c r="C468" s="349"/>
      <c r="D468" s="349"/>
      <c r="E468" s="350"/>
      <c r="F468" s="351" t="s">
        <v>73</v>
      </c>
      <c r="G468" s="317">
        <f>G469</f>
        <v>150000000</v>
      </c>
      <c r="H468" s="1"/>
    </row>
    <row r="469" spans="1:8" ht="12.75" customHeight="1">
      <c r="A469" s="352"/>
      <c r="B469" s="352"/>
      <c r="C469" s="352">
        <v>580</v>
      </c>
      <c r="D469" s="352">
        <v>30</v>
      </c>
      <c r="E469" s="291" t="s">
        <v>18</v>
      </c>
      <c r="F469" s="337" t="s">
        <v>73</v>
      </c>
      <c r="G469" s="318">
        <v>150000000</v>
      </c>
      <c r="H469" s="1"/>
    </row>
    <row r="470" spans="1:8" ht="12.75" customHeight="1">
      <c r="A470" s="309"/>
      <c r="B470" s="309"/>
      <c r="C470" s="309"/>
      <c r="D470" s="309"/>
      <c r="E470" s="310"/>
      <c r="F470" s="315"/>
      <c r="G470" s="316"/>
      <c r="H470" s="1"/>
    </row>
    <row r="471" spans="1:8" ht="12.75" customHeight="1">
      <c r="A471" s="349"/>
      <c r="B471" s="349">
        <v>590</v>
      </c>
      <c r="C471" s="349"/>
      <c r="D471" s="349"/>
      <c r="E471" s="350"/>
      <c r="F471" s="351" t="s">
        <v>74</v>
      </c>
      <c r="G471" s="317">
        <f>G472</f>
        <v>118785969</v>
      </c>
      <c r="H471" s="1"/>
    </row>
    <row r="472" spans="1:8" ht="12.75" customHeight="1">
      <c r="A472" s="352"/>
      <c r="B472" s="352"/>
      <c r="C472" s="352">
        <v>590</v>
      </c>
      <c r="D472" s="352">
        <v>30</v>
      </c>
      <c r="E472" s="291" t="s">
        <v>18</v>
      </c>
      <c r="F472" s="337" t="s">
        <v>74</v>
      </c>
      <c r="G472" s="318">
        <v>118785969</v>
      </c>
      <c r="H472" s="1"/>
    </row>
    <row r="473" spans="1:8" ht="12.75" customHeight="1">
      <c r="A473" s="309"/>
      <c r="B473" s="309"/>
      <c r="C473" s="309"/>
      <c r="D473" s="309"/>
      <c r="E473" s="310"/>
      <c r="F473" s="315"/>
      <c r="G473" s="316"/>
      <c r="H473" s="1"/>
    </row>
    <row r="474" spans="1:8" ht="12.75" customHeight="1">
      <c r="A474" s="301">
        <v>800</v>
      </c>
      <c r="B474" s="301"/>
      <c r="C474" s="301"/>
      <c r="D474" s="301"/>
      <c r="E474" s="302"/>
      <c r="F474" s="303" t="s">
        <v>46</v>
      </c>
      <c r="G474" s="304">
        <f>G476</f>
        <v>250000000</v>
      </c>
      <c r="H474" s="1"/>
    </row>
    <row r="475" spans="1:8" ht="12.75" customHeight="1">
      <c r="A475" s="312"/>
      <c r="B475" s="312"/>
      <c r="C475" s="312"/>
      <c r="D475" s="312"/>
      <c r="E475" s="313"/>
      <c r="F475" s="314"/>
      <c r="G475" s="308"/>
      <c r="H475" s="1"/>
    </row>
    <row r="476" spans="1:8" ht="12.75" customHeight="1">
      <c r="A476" s="309"/>
      <c r="B476" s="327">
        <v>870</v>
      </c>
      <c r="C476" s="309"/>
      <c r="D476" s="309"/>
      <c r="E476" s="310"/>
      <c r="F476" s="328" t="s">
        <v>78</v>
      </c>
      <c r="G476" s="304">
        <f>G477</f>
        <v>250000000</v>
      </c>
      <c r="H476" s="1"/>
    </row>
    <row r="477" spans="1:8" ht="12.75" customHeight="1">
      <c r="A477" s="309"/>
      <c r="B477" s="309"/>
      <c r="C477" s="309">
        <v>874</v>
      </c>
      <c r="D477" s="309">
        <v>30</v>
      </c>
      <c r="E477" s="310" t="s">
        <v>18</v>
      </c>
      <c r="F477" s="311" t="s">
        <v>436</v>
      </c>
      <c r="G477" s="308">
        <v>250000000</v>
      </c>
      <c r="H477" s="1"/>
    </row>
    <row r="478" spans="1:8" ht="15" customHeight="1">
      <c r="A478" s="353"/>
      <c r="B478" s="353"/>
      <c r="C478" s="353"/>
      <c r="D478" s="353"/>
      <c r="E478" s="354"/>
      <c r="F478" s="355"/>
      <c r="G478" s="340"/>
      <c r="H478" s="1"/>
    </row>
    <row r="479" spans="1:8" ht="15" customHeight="1">
      <c r="A479" s="300"/>
      <c r="B479" s="300"/>
      <c r="C479" s="300"/>
      <c r="D479" s="300"/>
      <c r="E479" s="300"/>
      <c r="F479" s="300"/>
      <c r="G479" s="300"/>
      <c r="H479" s="1"/>
    </row>
    <row r="480" spans="1:8" ht="15" customHeight="1">
      <c r="A480" s="300"/>
      <c r="B480" s="300"/>
      <c r="C480" s="300"/>
      <c r="D480" s="300"/>
      <c r="E480" s="322"/>
      <c r="F480" s="323" t="s">
        <v>379</v>
      </c>
      <c r="G480" s="304">
        <f>G481</f>
        <v>1692232461</v>
      </c>
      <c r="H480" s="1"/>
    </row>
    <row r="481" spans="1:8">
      <c r="A481" s="300"/>
      <c r="B481" s="300"/>
      <c r="C481" s="300"/>
      <c r="D481" s="300"/>
      <c r="E481" s="291" t="s">
        <v>18</v>
      </c>
      <c r="F481" s="337" t="s">
        <v>423</v>
      </c>
      <c r="G481" s="308">
        <f>G440</f>
        <v>1692232461</v>
      </c>
      <c r="H481" s="1"/>
    </row>
    <row r="482" spans="1:8" ht="15" customHeight="1">
      <c r="A482" s="300"/>
      <c r="B482" s="300"/>
      <c r="C482" s="300"/>
      <c r="D482" s="300"/>
      <c r="E482" s="300"/>
      <c r="F482" s="300"/>
      <c r="G482" s="300"/>
      <c r="H482" s="1"/>
    </row>
    <row r="483" spans="1:8" ht="15" customHeight="1">
      <c r="A483" s="300"/>
      <c r="B483" s="300"/>
      <c r="C483" s="300"/>
      <c r="D483" s="300"/>
      <c r="E483" s="300"/>
      <c r="F483" s="300"/>
      <c r="G483" s="300"/>
      <c r="H483" s="1"/>
    </row>
    <row r="484" spans="1:8" ht="15" customHeight="1">
      <c r="A484" s="300"/>
      <c r="B484" s="300"/>
      <c r="C484" s="300"/>
      <c r="D484" s="300"/>
      <c r="E484" s="300"/>
      <c r="F484" s="300"/>
      <c r="G484" s="300"/>
      <c r="H484" s="1"/>
    </row>
    <row r="485" spans="1:8" ht="15" customHeight="1">
      <c r="A485" s="300"/>
      <c r="B485" s="300"/>
      <c r="C485" s="300"/>
      <c r="D485" s="300"/>
      <c r="E485" s="300"/>
      <c r="F485" s="300"/>
      <c r="G485" s="300"/>
      <c r="H485" s="1"/>
    </row>
    <row r="486" spans="1:8" ht="15" customHeight="1">
      <c r="A486" s="300"/>
      <c r="B486" s="300"/>
      <c r="C486" s="300"/>
      <c r="D486" s="300"/>
      <c r="E486" s="300"/>
      <c r="F486" s="300"/>
      <c r="G486" s="300"/>
      <c r="H486" s="1"/>
    </row>
    <row r="487" spans="1:8" ht="15" customHeight="1">
      <c r="A487" s="300"/>
      <c r="B487" s="300"/>
      <c r="C487" s="300"/>
      <c r="D487" s="300"/>
      <c r="E487" s="300"/>
      <c r="F487" s="300"/>
      <c r="G487" s="300"/>
      <c r="H487" s="1"/>
    </row>
    <row r="488" spans="1:8" ht="15" customHeight="1">
      <c r="A488" s="300"/>
      <c r="B488" s="300"/>
      <c r="C488" s="300"/>
      <c r="D488" s="300"/>
      <c r="E488" s="300"/>
      <c r="F488" s="300"/>
      <c r="G488" s="300"/>
      <c r="H488" s="1"/>
    </row>
    <row r="489" spans="1:8" ht="15" customHeight="1">
      <c r="A489" s="300"/>
      <c r="B489" s="300"/>
      <c r="C489" s="300"/>
      <c r="D489" s="300"/>
      <c r="E489" s="300"/>
      <c r="F489" s="300"/>
      <c r="G489" s="300"/>
      <c r="H489" s="1"/>
    </row>
    <row r="490" spans="1:8" ht="15" customHeight="1">
      <c r="A490" s="300"/>
      <c r="B490" s="300"/>
      <c r="C490" s="300"/>
      <c r="D490" s="300"/>
      <c r="E490" s="300"/>
      <c r="F490" s="300"/>
      <c r="G490" s="300"/>
      <c r="H490" s="1"/>
    </row>
    <row r="491" spans="1:8" ht="15" customHeight="1">
      <c r="A491" s="300"/>
      <c r="B491" s="300"/>
      <c r="C491" s="300"/>
      <c r="D491" s="300"/>
      <c r="E491" s="300"/>
      <c r="F491" s="300"/>
      <c r="G491" s="300"/>
      <c r="H491" s="1"/>
    </row>
    <row r="492" spans="1:8" ht="15" customHeight="1">
      <c r="A492" s="300"/>
      <c r="B492" s="300"/>
      <c r="C492" s="300"/>
      <c r="D492" s="300"/>
      <c r="E492" s="300"/>
      <c r="F492" s="300"/>
      <c r="G492" s="300"/>
      <c r="H492" s="1"/>
    </row>
    <row r="493" spans="1:8" ht="15" customHeight="1">
      <c r="A493" s="300"/>
      <c r="B493" s="300"/>
      <c r="C493" s="300"/>
      <c r="D493" s="300"/>
      <c r="E493" s="300"/>
      <c r="F493" s="300"/>
      <c r="G493" s="300"/>
      <c r="H493" s="1"/>
    </row>
    <row r="494" spans="1:8" ht="15" customHeight="1">
      <c r="A494" s="300"/>
      <c r="B494" s="300"/>
      <c r="C494" s="300"/>
      <c r="D494" s="300"/>
      <c r="E494" s="300"/>
      <c r="F494" s="300"/>
      <c r="G494" s="300"/>
      <c r="H494" s="1"/>
    </row>
    <row r="495" spans="1:8" ht="15" customHeight="1">
      <c r="A495" s="300"/>
      <c r="B495" s="300"/>
      <c r="C495" s="300"/>
      <c r="D495" s="300"/>
      <c r="E495" s="300"/>
      <c r="F495" s="300"/>
      <c r="G495" s="300"/>
      <c r="H495" s="1"/>
    </row>
    <row r="496" spans="1:8" ht="15" customHeight="1">
      <c r="A496" s="300"/>
      <c r="B496" s="300"/>
      <c r="C496" s="300"/>
      <c r="D496" s="300"/>
      <c r="E496" s="300"/>
      <c r="F496" s="300"/>
      <c r="G496" s="300"/>
      <c r="H496" s="1"/>
    </row>
    <row r="497" spans="1:8" ht="15" customHeight="1">
      <c r="A497" s="300"/>
      <c r="B497" s="300"/>
      <c r="C497" s="300"/>
      <c r="D497" s="300"/>
      <c r="E497" s="300"/>
      <c r="F497" s="300"/>
      <c r="G497" s="300"/>
      <c r="H497" s="1"/>
    </row>
    <row r="498" spans="1:8" ht="15" customHeight="1">
      <c r="A498" s="300"/>
      <c r="B498" s="300"/>
      <c r="C498" s="300"/>
      <c r="D498" s="300"/>
      <c r="E498" s="300"/>
      <c r="F498" s="300"/>
      <c r="G498" s="300"/>
      <c r="H498" s="1"/>
    </row>
    <row r="499" spans="1:8" ht="15" customHeight="1">
      <c r="A499" s="300"/>
      <c r="B499" s="300"/>
      <c r="C499" s="300"/>
      <c r="D499" s="300"/>
      <c r="E499" s="300"/>
      <c r="F499" s="300"/>
      <c r="G499" s="300"/>
      <c r="H499" s="1"/>
    </row>
    <row r="500" spans="1:8" ht="15" customHeight="1">
      <c r="A500" s="300"/>
      <c r="B500" s="300"/>
      <c r="C500" s="300"/>
      <c r="D500" s="300"/>
      <c r="E500" s="300"/>
      <c r="F500" s="300"/>
      <c r="G500" s="300"/>
      <c r="H500" s="1"/>
    </row>
    <row r="501" spans="1:8" ht="15" customHeight="1">
      <c r="A501" s="300"/>
      <c r="B501" s="300"/>
      <c r="C501" s="300"/>
      <c r="D501" s="300"/>
      <c r="E501" s="300"/>
      <c r="F501" s="300"/>
      <c r="G501" s="300"/>
      <c r="H501" s="1"/>
    </row>
    <row r="502" spans="1:8" ht="15" customHeight="1">
      <c r="A502" s="386" t="s">
        <v>380</v>
      </c>
      <c r="B502" s="387"/>
      <c r="C502" s="387"/>
      <c r="D502" s="387"/>
      <c r="E502" s="331" t="s">
        <v>381</v>
      </c>
      <c r="F502" s="388" t="s">
        <v>395</v>
      </c>
      <c r="G502" s="389"/>
      <c r="H502" s="1"/>
    </row>
    <row r="503" spans="1:8" ht="15" customHeight="1">
      <c r="A503" s="390" t="s">
        <v>189</v>
      </c>
      <c r="B503" s="391"/>
      <c r="C503" s="391"/>
      <c r="D503" s="391"/>
      <c r="E503" s="109" t="s">
        <v>381</v>
      </c>
      <c r="F503" s="392" t="s">
        <v>404</v>
      </c>
      <c r="G503" s="393"/>
      <c r="H503" s="1"/>
    </row>
    <row r="504" spans="1:8" ht="15" customHeight="1">
      <c r="A504" s="390" t="s">
        <v>384</v>
      </c>
      <c r="B504" s="391"/>
      <c r="C504" s="391"/>
      <c r="D504" s="391"/>
      <c r="E504" s="109" t="s">
        <v>381</v>
      </c>
      <c r="F504" s="392" t="s">
        <v>405</v>
      </c>
      <c r="G504" s="393"/>
      <c r="H504" s="1"/>
    </row>
    <row r="505" spans="1:8" ht="15" customHeight="1">
      <c r="A505" s="390" t="s">
        <v>398</v>
      </c>
      <c r="B505" s="391"/>
      <c r="C505" s="391"/>
      <c r="D505" s="391"/>
      <c r="E505" s="109" t="s">
        <v>381</v>
      </c>
      <c r="F505" s="398" t="s">
        <v>406</v>
      </c>
      <c r="G505" s="399"/>
      <c r="H505" s="1"/>
    </row>
    <row r="506" spans="1:8" ht="15" customHeight="1">
      <c r="A506" s="390" t="s">
        <v>388</v>
      </c>
      <c r="B506" s="391"/>
      <c r="C506" s="391"/>
      <c r="D506" s="391"/>
      <c r="E506" s="109" t="s">
        <v>381</v>
      </c>
      <c r="F506" s="391" t="s">
        <v>389</v>
      </c>
      <c r="G506" s="401"/>
      <c r="H506" s="1"/>
    </row>
    <row r="507" spans="1:8" ht="15" customHeight="1">
      <c r="A507" s="384" t="s">
        <v>390</v>
      </c>
      <c r="B507" s="385"/>
      <c r="C507" s="385"/>
      <c r="D507" s="385"/>
      <c r="E507" s="334" t="s">
        <v>381</v>
      </c>
      <c r="F507" s="385" t="s">
        <v>389</v>
      </c>
      <c r="G507" s="400"/>
      <c r="H507" s="1"/>
    </row>
    <row r="508" spans="1:8" ht="15" customHeight="1">
      <c r="A508" s="300"/>
      <c r="B508" s="300"/>
      <c r="C508" s="300"/>
      <c r="D508" s="300"/>
      <c r="E508" s="300"/>
      <c r="F508" s="300"/>
      <c r="G508" s="300"/>
      <c r="H508" s="1"/>
    </row>
    <row r="509" spans="1:8" ht="15" customHeight="1">
      <c r="A509" s="374" t="s">
        <v>367</v>
      </c>
      <c r="B509" s="374"/>
      <c r="C509" s="374"/>
      <c r="D509" s="374"/>
      <c r="E509" s="374"/>
      <c r="F509" s="374" t="s">
        <v>368</v>
      </c>
      <c r="G509" s="374" t="s">
        <v>369</v>
      </c>
      <c r="H509" s="1"/>
    </row>
    <row r="510" spans="1:8" ht="15" customHeight="1">
      <c r="A510" s="111" t="s">
        <v>250</v>
      </c>
      <c r="B510" s="111" t="s">
        <v>370</v>
      </c>
      <c r="C510" s="111" t="s">
        <v>375</v>
      </c>
      <c r="D510" s="111" t="s">
        <v>194</v>
      </c>
      <c r="E510" s="111" t="s">
        <v>195</v>
      </c>
      <c r="F510" s="374"/>
      <c r="G510" s="374"/>
      <c r="H510" s="1"/>
    </row>
    <row r="511" spans="1:8" ht="12.75" customHeight="1">
      <c r="A511" s="300"/>
      <c r="B511" s="300"/>
      <c r="C511" s="300"/>
      <c r="D511" s="300"/>
      <c r="E511" s="300"/>
      <c r="F511" s="300"/>
      <c r="G511" s="300"/>
      <c r="H511" s="1"/>
    </row>
    <row r="512" spans="1:8" ht="12.75" customHeight="1">
      <c r="A512" s="301"/>
      <c r="B512" s="301"/>
      <c r="C512" s="301"/>
      <c r="D512" s="301"/>
      <c r="E512" s="302"/>
      <c r="F512" s="303" t="s">
        <v>81</v>
      </c>
      <c r="G512" s="304">
        <f>+G514+G521</f>
        <v>719440550</v>
      </c>
      <c r="H512" s="1"/>
    </row>
    <row r="513" spans="1:8" ht="12.75" customHeight="1">
      <c r="A513" s="305"/>
      <c r="B513" s="305"/>
      <c r="C513" s="305"/>
      <c r="D513" s="305"/>
      <c r="E513" s="306"/>
      <c r="F513" s="307"/>
      <c r="G513" s="308"/>
      <c r="H513" s="1"/>
    </row>
    <row r="514" spans="1:8" ht="12.75" customHeight="1">
      <c r="A514" s="301"/>
      <c r="B514" s="301"/>
      <c r="C514" s="301"/>
      <c r="D514" s="301"/>
      <c r="E514" s="302"/>
      <c r="F514" s="303" t="s">
        <v>0</v>
      </c>
      <c r="G514" s="304">
        <f>+G516</f>
        <v>269790206</v>
      </c>
      <c r="H514" s="1"/>
    </row>
    <row r="515" spans="1:8" ht="12.75" customHeight="1">
      <c r="A515" s="301"/>
      <c r="B515" s="301"/>
      <c r="C515" s="301"/>
      <c r="D515" s="301"/>
      <c r="E515" s="302"/>
      <c r="F515" s="303"/>
      <c r="G515" s="308"/>
      <c r="H515" s="1"/>
    </row>
    <row r="516" spans="1:8" ht="12.75" customHeight="1">
      <c r="A516" s="301">
        <v>800</v>
      </c>
      <c r="B516" s="301"/>
      <c r="C516" s="301"/>
      <c r="D516" s="301"/>
      <c r="E516" s="302"/>
      <c r="F516" s="303" t="s">
        <v>46</v>
      </c>
      <c r="G516" s="317">
        <f>+G518</f>
        <v>269790206</v>
      </c>
      <c r="H516" s="1"/>
    </row>
    <row r="517" spans="1:8" ht="12.75" customHeight="1">
      <c r="A517" s="312"/>
      <c r="B517" s="312"/>
      <c r="C517" s="312"/>
      <c r="D517" s="312"/>
      <c r="E517" s="313"/>
      <c r="F517" s="314"/>
      <c r="G517" s="318"/>
      <c r="H517" s="1"/>
    </row>
    <row r="518" spans="1:8" ht="12.75" customHeight="1">
      <c r="A518" s="301"/>
      <c r="B518" s="301">
        <v>840</v>
      </c>
      <c r="C518" s="301"/>
      <c r="D518" s="301"/>
      <c r="E518" s="302"/>
      <c r="F518" s="303" t="s">
        <v>52</v>
      </c>
      <c r="G518" s="317">
        <f>SUM(G519:G520)</f>
        <v>269790206</v>
      </c>
      <c r="H518" s="1"/>
    </row>
    <row r="519" spans="1:8" ht="12.75" customHeight="1">
      <c r="A519" s="309"/>
      <c r="B519" s="309"/>
      <c r="C519" s="309">
        <v>848</v>
      </c>
      <c r="D519" s="309">
        <v>30</v>
      </c>
      <c r="E519" s="310" t="s">
        <v>110</v>
      </c>
      <c r="F519" s="311" t="s">
        <v>237</v>
      </c>
      <c r="G519" s="318">
        <v>269790206</v>
      </c>
      <c r="H519" s="1"/>
    </row>
    <row r="520" spans="1:8" ht="12.75" customHeight="1">
      <c r="A520" s="312"/>
      <c r="B520" s="312"/>
      <c r="C520" s="312"/>
      <c r="D520" s="312"/>
      <c r="E520" s="313"/>
      <c r="F520" s="314"/>
      <c r="G520" s="318"/>
      <c r="H520" s="1"/>
    </row>
    <row r="521" spans="1:8" ht="12.75" customHeight="1">
      <c r="A521" s="322"/>
      <c r="B521" s="322"/>
      <c r="C521" s="322"/>
      <c r="D521" s="322"/>
      <c r="E521" s="322"/>
      <c r="F521" s="323" t="s">
        <v>65</v>
      </c>
      <c r="G521" s="317">
        <f>+G523</f>
        <v>449650344</v>
      </c>
      <c r="H521" s="1"/>
    </row>
    <row r="522" spans="1:8" ht="12.75" customHeight="1">
      <c r="A522" s="309"/>
      <c r="B522" s="309"/>
      <c r="C522" s="309"/>
      <c r="D522" s="309"/>
      <c r="E522" s="310"/>
      <c r="F522" s="315"/>
      <c r="G522" s="356"/>
      <c r="H522" s="1"/>
    </row>
    <row r="523" spans="1:8" ht="12.75" customHeight="1">
      <c r="A523" s="301">
        <v>500</v>
      </c>
      <c r="B523" s="301"/>
      <c r="C523" s="301"/>
      <c r="D523" s="301"/>
      <c r="E523" s="302"/>
      <c r="F523" s="303" t="s">
        <v>66</v>
      </c>
      <c r="G523" s="317">
        <f>G525</f>
        <v>449650344</v>
      </c>
      <c r="H523" s="1"/>
    </row>
    <row r="524" spans="1:8" ht="12.75" customHeight="1">
      <c r="A524" s="301"/>
      <c r="B524" s="301"/>
      <c r="C524" s="301"/>
      <c r="D524" s="301"/>
      <c r="E524" s="302"/>
      <c r="F524" s="303"/>
      <c r="G524" s="317"/>
      <c r="H524" s="1"/>
    </row>
    <row r="525" spans="1:8" ht="12.75" customHeight="1">
      <c r="A525" s="301"/>
      <c r="B525" s="301">
        <v>520</v>
      </c>
      <c r="C525" s="301"/>
      <c r="D525" s="301"/>
      <c r="E525" s="302"/>
      <c r="F525" s="303" t="s">
        <v>69</v>
      </c>
      <c r="G525" s="317">
        <f>SUM(G526:G526)</f>
        <v>449650344</v>
      </c>
      <c r="H525" s="1"/>
    </row>
    <row r="526" spans="1:8" ht="12.75" customHeight="1">
      <c r="A526" s="309"/>
      <c r="B526" s="309"/>
      <c r="C526" s="309">
        <v>520</v>
      </c>
      <c r="D526" s="309">
        <v>30</v>
      </c>
      <c r="E526" s="310" t="s">
        <v>110</v>
      </c>
      <c r="F526" s="311" t="s">
        <v>69</v>
      </c>
      <c r="G526" s="318">
        <v>449650344</v>
      </c>
      <c r="H526" s="1"/>
    </row>
    <row r="527" spans="1:8" ht="15" customHeight="1">
      <c r="A527" s="300"/>
      <c r="B527" s="300"/>
      <c r="C527" s="300"/>
      <c r="D527" s="300"/>
      <c r="E527" s="300"/>
      <c r="F527" s="300"/>
      <c r="G527" s="300"/>
      <c r="H527" s="1"/>
    </row>
    <row r="528" spans="1:8" ht="15" customHeight="1">
      <c r="A528" s="300"/>
      <c r="B528" s="300"/>
      <c r="C528" s="300"/>
      <c r="D528" s="300"/>
      <c r="E528" s="300"/>
      <c r="F528" s="300"/>
      <c r="G528" s="300"/>
      <c r="H528" s="1"/>
    </row>
    <row r="529" spans="1:8" ht="15" customHeight="1">
      <c r="A529" s="300"/>
      <c r="B529" s="300"/>
      <c r="C529" s="300"/>
      <c r="D529" s="300"/>
      <c r="E529" s="322"/>
      <c r="F529" s="323" t="s">
        <v>379</v>
      </c>
      <c r="G529" s="304">
        <f>SUM(G530:G530)</f>
        <v>719440550</v>
      </c>
      <c r="H529" s="1"/>
    </row>
    <row r="530" spans="1:8">
      <c r="A530" s="300"/>
      <c r="B530" s="300"/>
      <c r="C530" s="300"/>
      <c r="D530" s="300"/>
      <c r="E530" s="291" t="s">
        <v>110</v>
      </c>
      <c r="F530" s="329" t="s">
        <v>419</v>
      </c>
      <c r="G530" s="308">
        <f>G512</f>
        <v>719440550</v>
      </c>
      <c r="H530" s="1"/>
    </row>
    <row r="531" spans="1:8" ht="15" customHeight="1">
      <c r="A531" s="300"/>
      <c r="B531" s="300"/>
      <c r="C531" s="300"/>
      <c r="D531" s="300"/>
      <c r="E531" s="300"/>
      <c r="F531" s="300"/>
      <c r="G531" s="300"/>
      <c r="H531" s="1"/>
    </row>
    <row r="532" spans="1:8" ht="15" customHeight="1">
      <c r="A532" s="300"/>
      <c r="B532" s="300"/>
      <c r="C532" s="300"/>
      <c r="D532" s="300"/>
      <c r="E532" s="300"/>
      <c r="F532" s="300"/>
      <c r="G532" s="300"/>
      <c r="H532" s="1"/>
    </row>
    <row r="533" spans="1:8" ht="15" customHeight="1">
      <c r="A533" s="300"/>
      <c r="B533" s="300"/>
      <c r="C533" s="300"/>
      <c r="D533" s="300"/>
      <c r="E533" s="300"/>
      <c r="F533" s="300"/>
      <c r="G533" s="300"/>
      <c r="H533" s="1"/>
    </row>
    <row r="534" spans="1:8" ht="15" customHeight="1">
      <c r="A534" s="300"/>
      <c r="B534" s="300"/>
      <c r="C534" s="300"/>
      <c r="D534" s="300"/>
      <c r="E534" s="300"/>
      <c r="F534" s="300"/>
      <c r="G534" s="300"/>
      <c r="H534" s="1"/>
    </row>
    <row r="535" spans="1:8" ht="15" customHeight="1">
      <c r="A535" s="300"/>
      <c r="B535" s="300"/>
      <c r="C535" s="300"/>
      <c r="D535" s="300"/>
      <c r="E535" s="300"/>
      <c r="F535" s="300"/>
      <c r="G535" s="300"/>
      <c r="H535" s="1"/>
    </row>
    <row r="536" spans="1:8" ht="15" customHeight="1">
      <c r="A536" s="300"/>
      <c r="B536" s="300"/>
      <c r="C536" s="300"/>
      <c r="D536" s="300"/>
      <c r="E536" s="300"/>
      <c r="F536" s="300"/>
      <c r="G536" s="300"/>
      <c r="H536" s="1"/>
    </row>
    <row r="537" spans="1:8" ht="15" customHeight="1">
      <c r="A537" s="300"/>
      <c r="B537" s="300"/>
      <c r="C537" s="300"/>
      <c r="D537" s="300"/>
      <c r="E537" s="300"/>
      <c r="F537" s="300"/>
      <c r="G537" s="300"/>
      <c r="H537" s="1"/>
    </row>
    <row r="538" spans="1:8" ht="15" customHeight="1">
      <c r="A538" s="300"/>
      <c r="B538" s="300"/>
      <c r="C538" s="300"/>
      <c r="D538" s="300"/>
      <c r="E538" s="300"/>
      <c r="F538" s="300"/>
      <c r="G538" s="300"/>
      <c r="H538" s="1"/>
    </row>
    <row r="539" spans="1:8" ht="15" customHeight="1">
      <c r="A539" s="300"/>
      <c r="B539" s="300"/>
      <c r="C539" s="300"/>
      <c r="D539" s="300"/>
      <c r="E539" s="300"/>
      <c r="F539" s="300"/>
      <c r="G539" s="300"/>
      <c r="H539" s="1"/>
    </row>
    <row r="540" spans="1:8" ht="15" customHeight="1">
      <c r="A540" s="300"/>
      <c r="B540" s="300"/>
      <c r="C540" s="300"/>
      <c r="D540" s="300"/>
      <c r="E540" s="300"/>
      <c r="F540" s="300"/>
      <c r="G540" s="300"/>
      <c r="H540" s="1"/>
    </row>
    <row r="541" spans="1:8" ht="15" customHeight="1">
      <c r="A541" s="300"/>
      <c r="B541" s="300"/>
      <c r="C541" s="300"/>
      <c r="D541" s="300"/>
      <c r="E541" s="300"/>
      <c r="F541" s="300"/>
      <c r="G541" s="300"/>
      <c r="H541" s="1"/>
    </row>
    <row r="542" spans="1:8" ht="15" customHeight="1">
      <c r="A542" s="300"/>
      <c r="B542" s="300"/>
      <c r="C542" s="300"/>
      <c r="D542" s="300"/>
      <c r="E542" s="300"/>
      <c r="F542" s="300"/>
      <c r="G542" s="300"/>
      <c r="H542" s="1"/>
    </row>
    <row r="543" spans="1:8" ht="15" customHeight="1">
      <c r="A543" s="300"/>
      <c r="B543" s="300"/>
      <c r="C543" s="300"/>
      <c r="D543" s="300"/>
      <c r="E543" s="300"/>
      <c r="F543" s="300"/>
      <c r="G543" s="300"/>
      <c r="H543" s="1"/>
    </row>
    <row r="544" spans="1:8" ht="15" customHeight="1">
      <c r="A544" s="300"/>
      <c r="B544" s="300"/>
      <c r="C544" s="300"/>
      <c r="D544" s="300"/>
      <c r="E544" s="300"/>
      <c r="F544" s="300"/>
      <c r="G544" s="300"/>
      <c r="H544" s="1"/>
    </row>
    <row r="545" spans="1:8" ht="15" customHeight="1">
      <c r="A545" s="300"/>
      <c r="B545" s="300"/>
      <c r="C545" s="300"/>
      <c r="D545" s="300"/>
      <c r="E545" s="300"/>
      <c r="F545" s="300"/>
      <c r="G545" s="300"/>
      <c r="H545" s="1"/>
    </row>
    <row r="546" spans="1:8" ht="15" customHeight="1">
      <c r="A546" s="300"/>
      <c r="B546" s="300"/>
      <c r="C546" s="300"/>
      <c r="D546" s="300"/>
      <c r="E546" s="300"/>
      <c r="F546" s="300"/>
      <c r="G546" s="300"/>
      <c r="H546" s="1"/>
    </row>
    <row r="547" spans="1:8" ht="15" customHeight="1">
      <c r="A547" s="300"/>
      <c r="B547" s="300"/>
      <c r="C547" s="300"/>
      <c r="D547" s="300"/>
      <c r="E547" s="300"/>
      <c r="F547" s="300"/>
      <c r="G547" s="300"/>
      <c r="H547" s="1"/>
    </row>
    <row r="548" spans="1:8" ht="15" customHeight="1">
      <c r="A548" s="300"/>
      <c r="B548" s="300"/>
      <c r="C548" s="300"/>
      <c r="D548" s="300"/>
      <c r="E548" s="300"/>
      <c r="F548" s="300"/>
      <c r="G548" s="300"/>
      <c r="H548" s="1"/>
    </row>
    <row r="549" spans="1:8" ht="15" customHeight="1">
      <c r="A549" s="300"/>
      <c r="B549" s="300"/>
      <c r="C549" s="300"/>
      <c r="D549" s="300"/>
      <c r="E549" s="300"/>
      <c r="F549" s="300"/>
      <c r="G549" s="300"/>
      <c r="H549" s="1"/>
    </row>
    <row r="550" spans="1:8" ht="15" customHeight="1">
      <c r="A550" s="300"/>
      <c r="B550" s="300"/>
      <c r="C550" s="300"/>
      <c r="D550" s="300"/>
      <c r="E550" s="300"/>
      <c r="F550" s="300"/>
      <c r="G550" s="300"/>
      <c r="H550" s="1"/>
    </row>
    <row r="551" spans="1:8" ht="15" customHeight="1">
      <c r="A551" s="300"/>
      <c r="B551" s="300"/>
      <c r="C551" s="300"/>
      <c r="D551" s="300"/>
      <c r="E551" s="300"/>
      <c r="F551" s="300"/>
      <c r="G551" s="300"/>
      <c r="H551" s="1"/>
    </row>
    <row r="552" spans="1:8" ht="15" customHeight="1">
      <c r="A552" s="300"/>
      <c r="B552" s="300"/>
      <c r="C552" s="300"/>
      <c r="D552" s="300"/>
      <c r="E552" s="300"/>
      <c r="F552" s="300"/>
      <c r="G552" s="300"/>
      <c r="H552" s="1"/>
    </row>
    <row r="553" spans="1:8" ht="15" customHeight="1">
      <c r="A553" s="300"/>
      <c r="B553" s="300"/>
      <c r="C553" s="300"/>
      <c r="D553" s="300"/>
      <c r="E553" s="300"/>
      <c r="F553" s="300"/>
      <c r="G553" s="300"/>
      <c r="H553" s="1"/>
    </row>
    <row r="554" spans="1:8" ht="15" customHeight="1">
      <c r="A554" s="300"/>
      <c r="B554" s="300"/>
      <c r="C554" s="300"/>
      <c r="D554" s="300"/>
      <c r="E554" s="300"/>
      <c r="F554" s="300"/>
      <c r="G554" s="300"/>
      <c r="H554" s="1"/>
    </row>
    <row r="555" spans="1:8" ht="15" customHeight="1">
      <c r="A555" s="300"/>
      <c r="B555" s="300"/>
      <c r="C555" s="300"/>
      <c r="D555" s="300"/>
      <c r="E555" s="300"/>
      <c r="F555" s="300"/>
      <c r="G555" s="300"/>
      <c r="H555" s="1"/>
    </row>
    <row r="556" spans="1:8" ht="15" customHeight="1">
      <c r="A556" s="300"/>
      <c r="B556" s="300"/>
      <c r="C556" s="300"/>
      <c r="D556" s="300"/>
      <c r="E556" s="300"/>
      <c r="F556" s="300"/>
      <c r="G556" s="300"/>
      <c r="H556" s="1"/>
    </row>
    <row r="557" spans="1:8" ht="15" customHeight="1">
      <c r="A557" s="300"/>
      <c r="B557" s="300"/>
      <c r="C557" s="300"/>
      <c r="D557" s="300"/>
      <c r="E557" s="300"/>
      <c r="F557" s="300"/>
      <c r="G557" s="300"/>
      <c r="H557" s="1"/>
    </row>
    <row r="558" spans="1:8" ht="15" customHeight="1">
      <c r="A558" s="300"/>
      <c r="B558" s="300"/>
      <c r="C558" s="300"/>
      <c r="D558" s="300"/>
      <c r="E558" s="300"/>
      <c r="F558" s="300"/>
      <c r="G558" s="300"/>
      <c r="H558" s="1"/>
    </row>
    <row r="559" spans="1:8" ht="15" customHeight="1">
      <c r="A559" s="300"/>
      <c r="B559" s="300"/>
      <c r="C559" s="300"/>
      <c r="D559" s="300"/>
      <c r="E559" s="300"/>
      <c r="F559" s="300"/>
      <c r="G559" s="300"/>
      <c r="H559" s="1"/>
    </row>
    <row r="560" spans="1:8" ht="15" customHeight="1">
      <c r="A560" s="300"/>
      <c r="B560" s="300"/>
      <c r="C560" s="300"/>
      <c r="D560" s="300"/>
      <c r="E560" s="300"/>
      <c r="F560" s="300"/>
      <c r="G560" s="300"/>
      <c r="H560" s="1"/>
    </row>
    <row r="561" spans="1:8" ht="15" customHeight="1">
      <c r="A561" s="300"/>
      <c r="B561" s="300"/>
      <c r="C561" s="300"/>
      <c r="D561" s="300"/>
      <c r="E561" s="300"/>
      <c r="F561" s="300"/>
      <c r="G561" s="300"/>
      <c r="H561" s="1"/>
    </row>
    <row r="562" spans="1:8" ht="15" customHeight="1">
      <c r="A562" s="300"/>
      <c r="B562" s="300"/>
      <c r="C562" s="300"/>
      <c r="D562" s="300"/>
      <c r="E562" s="300"/>
      <c r="F562" s="300"/>
      <c r="G562" s="300"/>
      <c r="H562" s="1"/>
    </row>
    <row r="563" spans="1:8" ht="15" customHeight="1">
      <c r="A563" s="300"/>
      <c r="B563" s="300"/>
      <c r="C563" s="300"/>
      <c r="D563" s="300"/>
      <c r="E563" s="300"/>
      <c r="F563" s="300"/>
      <c r="G563" s="300"/>
      <c r="H563" s="1"/>
    </row>
    <row r="564" spans="1:8" ht="15" customHeight="1">
      <c r="A564" s="300"/>
      <c r="B564" s="300"/>
      <c r="C564" s="300"/>
      <c r="D564" s="300"/>
      <c r="E564" s="300"/>
      <c r="F564" s="300"/>
      <c r="G564" s="300"/>
      <c r="H564" s="1"/>
    </row>
    <row r="565" spans="1:8" ht="15" customHeight="1">
      <c r="A565" s="300"/>
      <c r="B565" s="300"/>
      <c r="C565" s="300"/>
      <c r="D565" s="300"/>
      <c r="E565" s="300"/>
      <c r="F565" s="300"/>
      <c r="G565" s="300"/>
      <c r="H565" s="1"/>
    </row>
    <row r="566" spans="1:8" ht="15" customHeight="1">
      <c r="A566" s="300"/>
      <c r="B566" s="300"/>
      <c r="C566" s="300"/>
      <c r="D566" s="300"/>
      <c r="E566" s="300"/>
      <c r="F566" s="300"/>
      <c r="G566" s="300"/>
      <c r="H566" s="1"/>
    </row>
    <row r="567" spans="1:8" ht="15" customHeight="1">
      <c r="A567" s="300"/>
      <c r="B567" s="300"/>
      <c r="C567" s="300"/>
      <c r="D567" s="300"/>
      <c r="E567" s="300"/>
      <c r="F567" s="300"/>
      <c r="G567" s="300"/>
      <c r="H567" s="1"/>
    </row>
    <row r="568" spans="1:8" ht="15" customHeight="1">
      <c r="A568" s="300"/>
      <c r="B568" s="300"/>
      <c r="C568" s="300"/>
      <c r="D568" s="300"/>
      <c r="E568" s="300"/>
      <c r="F568" s="300"/>
      <c r="G568" s="300"/>
      <c r="H568" s="1"/>
    </row>
    <row r="569" spans="1:8" ht="15" customHeight="1">
      <c r="A569" s="386" t="s">
        <v>380</v>
      </c>
      <c r="B569" s="387"/>
      <c r="C569" s="387"/>
      <c r="D569" s="387"/>
      <c r="E569" s="331" t="s">
        <v>381</v>
      </c>
      <c r="F569" s="388" t="s">
        <v>395</v>
      </c>
      <c r="G569" s="389"/>
      <c r="H569" s="1"/>
    </row>
    <row r="570" spans="1:8" ht="15" customHeight="1">
      <c r="A570" s="390" t="s">
        <v>189</v>
      </c>
      <c r="B570" s="391"/>
      <c r="C570" s="391"/>
      <c r="D570" s="391"/>
      <c r="E570" s="109" t="s">
        <v>381</v>
      </c>
      <c r="F570" s="392" t="s">
        <v>404</v>
      </c>
      <c r="G570" s="393"/>
      <c r="H570" s="1"/>
    </row>
    <row r="571" spans="1:8" ht="15" customHeight="1">
      <c r="A571" s="390" t="s">
        <v>384</v>
      </c>
      <c r="B571" s="391"/>
      <c r="C571" s="391"/>
      <c r="D571" s="391"/>
      <c r="E571" s="109" t="s">
        <v>381</v>
      </c>
      <c r="F571" s="392" t="s">
        <v>407</v>
      </c>
      <c r="G571" s="393"/>
      <c r="H571" s="1"/>
    </row>
    <row r="572" spans="1:8" ht="15" customHeight="1">
      <c r="A572" s="390" t="s">
        <v>398</v>
      </c>
      <c r="B572" s="391"/>
      <c r="C572" s="391"/>
      <c r="D572" s="391"/>
      <c r="E572" s="109" t="s">
        <v>381</v>
      </c>
      <c r="F572" s="398" t="s">
        <v>408</v>
      </c>
      <c r="G572" s="399"/>
      <c r="H572" s="1"/>
    </row>
    <row r="573" spans="1:8" ht="15" customHeight="1">
      <c r="A573" s="390" t="s">
        <v>388</v>
      </c>
      <c r="B573" s="391"/>
      <c r="C573" s="391"/>
      <c r="D573" s="391"/>
      <c r="E573" s="109" t="s">
        <v>381</v>
      </c>
      <c r="F573" s="391" t="s">
        <v>389</v>
      </c>
      <c r="G573" s="401"/>
      <c r="H573" s="1"/>
    </row>
    <row r="574" spans="1:8" ht="15" customHeight="1">
      <c r="A574" s="384" t="s">
        <v>390</v>
      </c>
      <c r="B574" s="385"/>
      <c r="C574" s="385"/>
      <c r="D574" s="385"/>
      <c r="E574" s="334" t="s">
        <v>381</v>
      </c>
      <c r="F574" s="385" t="s">
        <v>389</v>
      </c>
      <c r="G574" s="400"/>
      <c r="H574" s="1"/>
    </row>
    <row r="575" spans="1:8" ht="15" customHeight="1">
      <c r="A575" s="300"/>
      <c r="B575" s="300"/>
      <c r="C575" s="300"/>
      <c r="D575" s="300"/>
      <c r="E575" s="300"/>
      <c r="F575" s="300"/>
      <c r="G575" s="300"/>
      <c r="H575" s="1"/>
    </row>
    <row r="576" spans="1:8" ht="15" customHeight="1">
      <c r="A576" s="374" t="s">
        <v>367</v>
      </c>
      <c r="B576" s="374"/>
      <c r="C576" s="374"/>
      <c r="D576" s="374"/>
      <c r="E576" s="374"/>
      <c r="F576" s="374" t="s">
        <v>368</v>
      </c>
      <c r="G576" s="374" t="s">
        <v>369</v>
      </c>
      <c r="H576" s="1"/>
    </row>
    <row r="577" spans="1:8" ht="15" customHeight="1">
      <c r="A577" s="111" t="s">
        <v>250</v>
      </c>
      <c r="B577" s="111" t="s">
        <v>370</v>
      </c>
      <c r="C577" s="111" t="s">
        <v>375</v>
      </c>
      <c r="D577" s="111" t="s">
        <v>194</v>
      </c>
      <c r="E577" s="111" t="s">
        <v>195</v>
      </c>
      <c r="F577" s="374"/>
      <c r="G577" s="374"/>
      <c r="H577" s="1"/>
    </row>
    <row r="578" spans="1:8" ht="12.75" customHeight="1">
      <c r="A578" s="300"/>
      <c r="B578" s="300"/>
      <c r="C578" s="300"/>
      <c r="D578" s="300"/>
      <c r="E578" s="300"/>
      <c r="F578" s="300"/>
      <c r="G578" s="300"/>
      <c r="H578" s="1"/>
    </row>
    <row r="579" spans="1:8" ht="12.75" customHeight="1">
      <c r="A579" s="301"/>
      <c r="B579" s="301"/>
      <c r="C579" s="301"/>
      <c r="D579" s="301"/>
      <c r="E579" s="302"/>
      <c r="F579" s="303" t="s">
        <v>81</v>
      </c>
      <c r="G579" s="304">
        <f>G581</f>
        <v>179860138</v>
      </c>
      <c r="H579" s="1"/>
    </row>
    <row r="580" spans="1:8" ht="12.75" customHeight="1">
      <c r="A580" s="305"/>
      <c r="B580" s="305"/>
      <c r="C580" s="305"/>
      <c r="D580" s="305"/>
      <c r="E580" s="306"/>
      <c r="F580" s="307"/>
      <c r="G580" s="308"/>
      <c r="H580" s="1"/>
    </row>
    <row r="581" spans="1:8" ht="12.75" customHeight="1">
      <c r="A581" s="301"/>
      <c r="B581" s="301"/>
      <c r="C581" s="301"/>
      <c r="D581" s="301"/>
      <c r="E581" s="302"/>
      <c r="F581" s="303" t="s">
        <v>0</v>
      </c>
      <c r="G581" s="304">
        <f>G583</f>
        <v>179860138</v>
      </c>
      <c r="H581" s="1"/>
    </row>
    <row r="582" spans="1:8" ht="12.75" customHeight="1">
      <c r="A582" s="301"/>
      <c r="B582" s="301"/>
      <c r="C582" s="301"/>
      <c r="D582" s="301"/>
      <c r="E582" s="302"/>
      <c r="F582" s="303"/>
      <c r="G582" s="308"/>
      <c r="H582" s="1"/>
    </row>
    <row r="583" spans="1:8" ht="12.75" customHeight="1">
      <c r="A583" s="301">
        <v>500</v>
      </c>
      <c r="B583" s="301"/>
      <c r="C583" s="301"/>
      <c r="D583" s="301"/>
      <c r="E583" s="302"/>
      <c r="F583" s="303" t="s">
        <v>66</v>
      </c>
      <c r="G583" s="317">
        <f>G585</f>
        <v>179860138</v>
      </c>
      <c r="H583" s="1"/>
    </row>
    <row r="584" spans="1:8" ht="12.75" customHeight="1">
      <c r="A584" s="301"/>
      <c r="B584" s="301"/>
      <c r="C584" s="301"/>
      <c r="D584" s="301"/>
      <c r="E584" s="302"/>
      <c r="F584" s="303"/>
      <c r="G584" s="317"/>
      <c r="H584" s="1"/>
    </row>
    <row r="585" spans="1:8" ht="12.75" customHeight="1">
      <c r="A585" s="301"/>
      <c r="B585" s="301">
        <v>520</v>
      </c>
      <c r="C585" s="301"/>
      <c r="D585" s="301"/>
      <c r="E585" s="302"/>
      <c r="F585" s="303" t="s">
        <v>69</v>
      </c>
      <c r="G585" s="317">
        <f>SUM(G586:G586)</f>
        <v>179860138</v>
      </c>
      <c r="H585" s="1"/>
    </row>
    <row r="586" spans="1:8" ht="12.75" customHeight="1">
      <c r="A586" s="309"/>
      <c r="B586" s="309"/>
      <c r="C586" s="309">
        <v>520</v>
      </c>
      <c r="D586" s="309">
        <v>30</v>
      </c>
      <c r="E586" s="310" t="s">
        <v>110</v>
      </c>
      <c r="F586" s="311" t="s">
        <v>69</v>
      </c>
      <c r="G586" s="318">
        <v>179860138</v>
      </c>
      <c r="H586" s="1"/>
    </row>
    <row r="587" spans="1:8" ht="15" customHeight="1">
      <c r="A587" s="300"/>
      <c r="B587" s="300"/>
      <c r="C587" s="300"/>
      <c r="D587" s="300"/>
      <c r="E587" s="300"/>
      <c r="F587" s="300"/>
      <c r="G587" s="300"/>
      <c r="H587" s="1"/>
    </row>
    <row r="588" spans="1:8" ht="15" customHeight="1">
      <c r="A588" s="300"/>
      <c r="B588" s="300"/>
      <c r="C588" s="300"/>
      <c r="D588" s="300"/>
      <c r="E588" s="300"/>
      <c r="F588" s="300"/>
      <c r="G588" s="300"/>
      <c r="H588" s="1"/>
    </row>
    <row r="589" spans="1:8" ht="15" customHeight="1">
      <c r="A589" s="300"/>
      <c r="B589" s="300"/>
      <c r="C589" s="300"/>
      <c r="D589" s="300"/>
      <c r="E589" s="322"/>
      <c r="F589" s="323" t="s">
        <v>379</v>
      </c>
      <c r="G589" s="304">
        <f>SUM(G590:G590)</f>
        <v>179860138</v>
      </c>
      <c r="H589" s="1"/>
    </row>
    <row r="590" spans="1:8">
      <c r="A590" s="300"/>
      <c r="B590" s="300"/>
      <c r="C590" s="300"/>
      <c r="D590" s="300"/>
      <c r="E590" s="291" t="s">
        <v>110</v>
      </c>
      <c r="F590" s="329" t="s">
        <v>419</v>
      </c>
      <c r="G590" s="308">
        <f>G579</f>
        <v>179860138</v>
      </c>
      <c r="H590" s="1"/>
    </row>
    <row r="591" spans="1:8" ht="15" customHeight="1">
      <c r="A591" s="300"/>
      <c r="B591" s="300"/>
      <c r="C591" s="300"/>
      <c r="D591" s="300"/>
      <c r="E591" s="300"/>
      <c r="F591" s="300"/>
      <c r="G591" s="300"/>
      <c r="H591" s="1"/>
    </row>
    <row r="592" spans="1:8" ht="15" customHeight="1">
      <c r="A592" s="300"/>
      <c r="B592" s="300"/>
      <c r="C592" s="300"/>
      <c r="D592" s="300"/>
      <c r="E592" s="300"/>
      <c r="F592" s="300"/>
      <c r="G592" s="300"/>
      <c r="H592" s="1"/>
    </row>
    <row r="593" spans="1:8" ht="15" customHeight="1">
      <c r="A593" s="300"/>
      <c r="B593" s="300"/>
      <c r="C593" s="300"/>
      <c r="D593" s="300"/>
      <c r="E593" s="300"/>
      <c r="F593" s="300"/>
      <c r="G593" s="300"/>
      <c r="H593" s="1"/>
    </row>
    <row r="594" spans="1:8" ht="15" customHeight="1">
      <c r="A594" s="300"/>
      <c r="B594" s="300"/>
      <c r="C594" s="300"/>
      <c r="D594" s="300"/>
      <c r="E594" s="300"/>
      <c r="F594" s="300"/>
      <c r="G594" s="300"/>
      <c r="H594" s="1"/>
    </row>
    <row r="595" spans="1:8" ht="15" customHeight="1">
      <c r="A595" s="300"/>
      <c r="B595" s="300"/>
      <c r="C595" s="300"/>
      <c r="D595" s="300"/>
      <c r="E595" s="300"/>
      <c r="F595" s="300"/>
      <c r="G595" s="300"/>
      <c r="H595" s="1"/>
    </row>
    <row r="596" spans="1:8" ht="15" customHeight="1">
      <c r="A596" s="300"/>
      <c r="B596" s="300"/>
      <c r="C596" s="300"/>
      <c r="D596" s="300"/>
      <c r="E596" s="300"/>
      <c r="F596" s="300"/>
      <c r="G596" s="300"/>
      <c r="H596" s="1"/>
    </row>
    <row r="597" spans="1:8" ht="15" customHeight="1">
      <c r="A597" s="300"/>
      <c r="B597" s="300"/>
      <c r="C597" s="300"/>
      <c r="D597" s="300"/>
      <c r="E597" s="300"/>
      <c r="F597" s="300"/>
      <c r="G597" s="300"/>
      <c r="H597" s="1"/>
    </row>
    <row r="598" spans="1:8" ht="15" customHeight="1">
      <c r="A598" s="300"/>
      <c r="B598" s="300"/>
      <c r="C598" s="300"/>
      <c r="D598" s="300"/>
      <c r="E598" s="300"/>
      <c r="F598" s="300"/>
      <c r="G598" s="300"/>
      <c r="H598" s="1"/>
    </row>
    <row r="599" spans="1:8" ht="15" customHeight="1">
      <c r="A599" s="300"/>
      <c r="B599" s="300"/>
      <c r="C599" s="300"/>
      <c r="D599" s="300"/>
      <c r="E599" s="300"/>
      <c r="F599" s="300"/>
      <c r="G599" s="300"/>
      <c r="H599" s="1"/>
    </row>
    <row r="600" spans="1:8" ht="15" customHeight="1">
      <c r="A600" s="300"/>
      <c r="B600" s="300"/>
      <c r="C600" s="300"/>
      <c r="D600" s="300"/>
      <c r="E600" s="300"/>
      <c r="F600" s="300"/>
      <c r="G600" s="300"/>
      <c r="H600" s="1"/>
    </row>
    <row r="601" spans="1:8" ht="15" customHeight="1">
      <c r="A601" s="300"/>
      <c r="B601" s="300"/>
      <c r="C601" s="300"/>
      <c r="D601" s="300"/>
      <c r="E601" s="300"/>
      <c r="F601" s="300"/>
      <c r="G601" s="300"/>
      <c r="H601" s="1"/>
    </row>
    <row r="602" spans="1:8" ht="15" customHeight="1">
      <c r="A602" s="300"/>
      <c r="B602" s="300"/>
      <c r="C602" s="300"/>
      <c r="D602" s="300"/>
      <c r="E602" s="300"/>
      <c r="F602" s="300"/>
      <c r="G602" s="300"/>
      <c r="H602" s="1"/>
    </row>
    <row r="603" spans="1:8" ht="15" customHeight="1">
      <c r="A603" s="300"/>
      <c r="B603" s="300"/>
      <c r="C603" s="300"/>
      <c r="D603" s="300"/>
      <c r="E603" s="300"/>
      <c r="F603" s="300"/>
      <c r="G603" s="300"/>
      <c r="H603" s="1"/>
    </row>
    <row r="604" spans="1:8" ht="15" customHeight="1">
      <c r="A604" s="300"/>
      <c r="B604" s="300"/>
      <c r="C604" s="300"/>
      <c r="D604" s="300"/>
      <c r="E604" s="300"/>
      <c r="F604" s="300"/>
      <c r="G604" s="300"/>
      <c r="H604" s="1"/>
    </row>
    <row r="605" spans="1:8" ht="15" customHeight="1">
      <c r="A605" s="300"/>
      <c r="B605" s="300"/>
      <c r="C605" s="300"/>
      <c r="D605" s="300"/>
      <c r="E605" s="300"/>
      <c r="F605" s="300"/>
      <c r="G605" s="300"/>
      <c r="H605" s="1"/>
    </row>
    <row r="606" spans="1:8" ht="15" customHeight="1">
      <c r="A606" s="300"/>
      <c r="B606" s="300"/>
      <c r="C606" s="300"/>
      <c r="D606" s="300"/>
      <c r="E606" s="300"/>
      <c r="F606" s="300"/>
      <c r="G606" s="300"/>
      <c r="H606" s="1"/>
    </row>
    <row r="607" spans="1:8" ht="15" customHeight="1">
      <c r="A607" s="300"/>
      <c r="B607" s="300"/>
      <c r="C607" s="300"/>
      <c r="D607" s="300"/>
      <c r="E607" s="300"/>
      <c r="F607" s="300"/>
      <c r="G607" s="300"/>
      <c r="H607" s="1"/>
    </row>
    <row r="608" spans="1:8" ht="15" customHeight="1">
      <c r="A608" s="300"/>
      <c r="B608" s="300"/>
      <c r="C608" s="300"/>
      <c r="D608" s="300"/>
      <c r="E608" s="300"/>
      <c r="F608" s="300"/>
      <c r="G608" s="300"/>
      <c r="H608" s="1"/>
    </row>
    <row r="609" spans="1:8" ht="15" customHeight="1">
      <c r="A609" s="300"/>
      <c r="B609" s="300"/>
      <c r="C609" s="300"/>
      <c r="D609" s="300"/>
      <c r="E609" s="300"/>
      <c r="F609" s="300"/>
      <c r="G609" s="300"/>
      <c r="H609" s="1"/>
    </row>
    <row r="610" spans="1:8" ht="15" customHeight="1">
      <c r="A610" s="300"/>
      <c r="B610" s="300"/>
      <c r="C610" s="300"/>
      <c r="D610" s="300"/>
      <c r="E610" s="300"/>
      <c r="F610" s="300"/>
      <c r="G610" s="300"/>
      <c r="H610" s="1"/>
    </row>
    <row r="611" spans="1:8" ht="15" customHeight="1">
      <c r="A611" s="300"/>
      <c r="B611" s="300"/>
      <c r="C611" s="300"/>
      <c r="D611" s="300"/>
      <c r="E611" s="300"/>
      <c r="F611" s="300"/>
      <c r="G611" s="300"/>
      <c r="H611" s="1"/>
    </row>
    <row r="612" spans="1:8" ht="15" customHeight="1">
      <c r="A612" s="300"/>
      <c r="B612" s="300"/>
      <c r="C612" s="300"/>
      <c r="D612" s="300"/>
      <c r="E612" s="300"/>
      <c r="F612" s="300"/>
      <c r="G612" s="300"/>
      <c r="H612" s="1"/>
    </row>
    <row r="613" spans="1:8" ht="15" customHeight="1">
      <c r="A613" s="300"/>
      <c r="B613" s="300"/>
      <c r="C613" s="300"/>
      <c r="D613" s="300"/>
      <c r="E613" s="300"/>
      <c r="F613" s="300"/>
      <c r="G613" s="300"/>
      <c r="H613" s="1"/>
    </row>
    <row r="614" spans="1:8" ht="15" customHeight="1">
      <c r="A614" s="300"/>
      <c r="B614" s="300"/>
      <c r="C614" s="300"/>
      <c r="D614" s="300"/>
      <c r="E614" s="300"/>
      <c r="F614" s="300"/>
      <c r="G614" s="300"/>
      <c r="H614" s="1"/>
    </row>
    <row r="615" spans="1:8" ht="15" customHeight="1">
      <c r="A615" s="300"/>
      <c r="B615" s="300"/>
      <c r="C615" s="300"/>
      <c r="D615" s="300"/>
      <c r="E615" s="300"/>
      <c r="F615" s="300"/>
      <c r="G615" s="300"/>
      <c r="H615" s="1"/>
    </row>
    <row r="616" spans="1:8" ht="15" customHeight="1">
      <c r="A616" s="300"/>
      <c r="B616" s="300"/>
      <c r="C616" s="300"/>
      <c r="D616" s="300"/>
      <c r="E616" s="300"/>
      <c r="F616" s="300"/>
      <c r="G616" s="300"/>
      <c r="H616" s="1"/>
    </row>
    <row r="617" spans="1:8" ht="15" customHeight="1">
      <c r="A617" s="300"/>
      <c r="B617" s="300"/>
      <c r="C617" s="300"/>
      <c r="D617" s="300"/>
      <c r="E617" s="300"/>
      <c r="F617" s="300"/>
      <c r="G617" s="300"/>
      <c r="H617" s="1"/>
    </row>
    <row r="618" spans="1:8" ht="15" customHeight="1">
      <c r="A618" s="300"/>
      <c r="B618" s="300"/>
      <c r="C618" s="300"/>
      <c r="D618" s="300"/>
      <c r="E618" s="300"/>
      <c r="F618" s="300"/>
      <c r="G618" s="300"/>
      <c r="H618" s="1"/>
    </row>
    <row r="619" spans="1:8" ht="15" customHeight="1">
      <c r="A619" s="300"/>
      <c r="B619" s="300"/>
      <c r="C619" s="300"/>
      <c r="D619" s="300"/>
      <c r="E619" s="300"/>
      <c r="F619" s="300"/>
      <c r="G619" s="300"/>
      <c r="H619" s="1"/>
    </row>
    <row r="620" spans="1:8" ht="15" customHeight="1">
      <c r="A620" s="300"/>
      <c r="B620" s="300"/>
      <c r="C620" s="300"/>
      <c r="D620" s="300"/>
      <c r="E620" s="300"/>
      <c r="F620" s="300"/>
      <c r="G620" s="300"/>
      <c r="H620" s="1"/>
    </row>
    <row r="621" spans="1:8" ht="15" customHeight="1">
      <c r="A621" s="300"/>
      <c r="B621" s="300"/>
      <c r="C621" s="300"/>
      <c r="D621" s="300"/>
      <c r="E621" s="300"/>
      <c r="F621" s="300"/>
      <c r="G621" s="300"/>
      <c r="H621" s="1"/>
    </row>
    <row r="622" spans="1:8" ht="15" customHeight="1">
      <c r="A622" s="300"/>
      <c r="B622" s="300"/>
      <c r="C622" s="300"/>
      <c r="D622" s="300"/>
      <c r="E622" s="300"/>
      <c r="F622" s="300"/>
      <c r="G622" s="300"/>
      <c r="H622" s="1"/>
    </row>
    <row r="623" spans="1:8" ht="15" customHeight="1">
      <c r="A623" s="300"/>
      <c r="B623" s="300"/>
      <c r="C623" s="300"/>
      <c r="D623" s="300"/>
      <c r="E623" s="300"/>
      <c r="F623" s="300"/>
      <c r="G623" s="300"/>
      <c r="H623" s="1"/>
    </row>
    <row r="624" spans="1:8" ht="15" customHeight="1">
      <c r="A624" s="300"/>
      <c r="B624" s="300"/>
      <c r="C624" s="300"/>
      <c r="D624" s="300"/>
      <c r="E624" s="300"/>
      <c r="F624" s="300"/>
      <c r="G624" s="300"/>
      <c r="H624" s="1"/>
    </row>
    <row r="625" spans="1:8" ht="15" customHeight="1">
      <c r="A625" s="300"/>
      <c r="B625" s="300"/>
      <c r="C625" s="300"/>
      <c r="D625" s="300"/>
      <c r="E625" s="300"/>
      <c r="F625" s="300"/>
      <c r="G625" s="300"/>
      <c r="H625" s="1"/>
    </row>
    <row r="626" spans="1:8" ht="15" customHeight="1">
      <c r="A626" s="300"/>
      <c r="B626" s="300"/>
      <c r="C626" s="300"/>
      <c r="D626" s="300"/>
      <c r="E626" s="300"/>
      <c r="F626" s="300"/>
      <c r="G626" s="300"/>
      <c r="H626" s="1"/>
    </row>
    <row r="627" spans="1:8" ht="15" customHeight="1">
      <c r="A627" s="300"/>
      <c r="B627" s="300"/>
      <c r="C627" s="300"/>
      <c r="D627" s="300"/>
      <c r="E627" s="300"/>
      <c r="F627" s="300"/>
      <c r="G627" s="300"/>
      <c r="H627" s="1"/>
    </row>
    <row r="628" spans="1:8" ht="15" customHeight="1">
      <c r="A628" s="300"/>
      <c r="B628" s="300"/>
      <c r="C628" s="300"/>
      <c r="D628" s="300"/>
      <c r="E628" s="300"/>
      <c r="F628" s="300"/>
      <c r="G628" s="300"/>
      <c r="H628" s="1"/>
    </row>
    <row r="629" spans="1:8" ht="15" customHeight="1">
      <c r="A629" s="300"/>
      <c r="B629" s="300"/>
      <c r="C629" s="300"/>
      <c r="D629" s="300"/>
      <c r="E629" s="300"/>
      <c r="F629" s="300"/>
      <c r="G629" s="300"/>
      <c r="H629" s="1"/>
    </row>
    <row r="630" spans="1:8" ht="15" customHeight="1">
      <c r="A630" s="300"/>
      <c r="B630" s="300"/>
      <c r="C630" s="300"/>
      <c r="D630" s="300"/>
      <c r="E630" s="300"/>
      <c r="F630" s="300"/>
      <c r="G630" s="300"/>
      <c r="H630" s="1"/>
    </row>
    <row r="631" spans="1:8" ht="15" customHeight="1">
      <c r="A631" s="300"/>
      <c r="B631" s="300"/>
      <c r="C631" s="300"/>
      <c r="D631" s="300"/>
      <c r="E631" s="300"/>
      <c r="F631" s="300"/>
      <c r="G631" s="300"/>
      <c r="H631" s="1"/>
    </row>
    <row r="632" spans="1:8" ht="15" customHeight="1">
      <c r="A632" s="300"/>
      <c r="B632" s="300"/>
      <c r="C632" s="300"/>
      <c r="D632" s="300"/>
      <c r="E632" s="300"/>
      <c r="F632" s="300"/>
      <c r="G632" s="300"/>
      <c r="H632" s="1"/>
    </row>
    <row r="633" spans="1:8" ht="15" customHeight="1">
      <c r="A633" s="300"/>
      <c r="B633" s="300"/>
      <c r="C633" s="300"/>
      <c r="D633" s="300"/>
      <c r="E633" s="300"/>
      <c r="F633" s="300"/>
      <c r="G633" s="300"/>
      <c r="H633" s="1"/>
    </row>
    <row r="634" spans="1:8" ht="15" customHeight="1">
      <c r="A634" s="300"/>
      <c r="B634" s="300"/>
      <c r="C634" s="300"/>
      <c r="D634" s="300"/>
      <c r="E634" s="300"/>
      <c r="F634" s="300"/>
      <c r="G634" s="300"/>
      <c r="H634" s="1"/>
    </row>
    <row r="635" spans="1:8" ht="15" customHeight="1">
      <c r="A635" s="300"/>
      <c r="B635" s="300"/>
      <c r="C635" s="300"/>
      <c r="D635" s="300"/>
      <c r="E635" s="300"/>
      <c r="F635" s="300"/>
      <c r="G635" s="300"/>
      <c r="H635" s="1"/>
    </row>
    <row r="636" spans="1:8" ht="15" customHeight="1">
      <c r="A636" s="300"/>
      <c r="B636" s="300"/>
      <c r="C636" s="300"/>
      <c r="D636" s="300"/>
      <c r="E636" s="300"/>
      <c r="F636" s="300"/>
      <c r="G636" s="300"/>
      <c r="H636" s="1"/>
    </row>
    <row r="637" spans="1:8" ht="15" customHeight="1">
      <c r="A637" s="300"/>
      <c r="B637" s="300"/>
      <c r="C637" s="300"/>
      <c r="D637" s="300"/>
      <c r="E637" s="300"/>
      <c r="F637" s="300"/>
      <c r="G637" s="300"/>
      <c r="H637" s="1"/>
    </row>
    <row r="638" spans="1:8" ht="15" customHeight="1">
      <c r="A638" s="300"/>
      <c r="B638" s="300"/>
      <c r="C638" s="300"/>
      <c r="D638" s="300"/>
      <c r="E638" s="300"/>
      <c r="F638" s="300"/>
      <c r="G638" s="300"/>
      <c r="H638" s="1"/>
    </row>
    <row r="639" spans="1:8" ht="15" customHeight="1">
      <c r="A639" s="300"/>
      <c r="B639" s="300"/>
      <c r="C639" s="300"/>
      <c r="D639" s="300"/>
      <c r="E639" s="300"/>
      <c r="F639" s="300"/>
      <c r="G639" s="300"/>
      <c r="H639" s="1"/>
    </row>
    <row r="640" spans="1:8" ht="15" customHeight="1">
      <c r="A640" s="300"/>
      <c r="B640" s="300"/>
      <c r="C640" s="300"/>
      <c r="D640" s="300"/>
      <c r="E640" s="300"/>
      <c r="F640" s="300"/>
      <c r="G640" s="300"/>
      <c r="H640" s="1"/>
    </row>
    <row r="641" spans="1:8" ht="15" customHeight="1">
      <c r="A641" s="300"/>
      <c r="B641" s="300"/>
      <c r="C641" s="300"/>
      <c r="D641" s="300"/>
      <c r="E641" s="300"/>
      <c r="F641" s="300"/>
      <c r="G641" s="300"/>
      <c r="H641" s="1"/>
    </row>
    <row r="642" spans="1:8" ht="15" customHeight="1">
      <c r="A642" s="300"/>
      <c r="B642" s="300"/>
      <c r="C642" s="300"/>
      <c r="D642" s="300"/>
      <c r="E642" s="300"/>
      <c r="F642" s="300"/>
      <c r="G642" s="300"/>
      <c r="H642" s="1"/>
    </row>
    <row r="643" spans="1:8" ht="15" customHeight="1">
      <c r="A643" s="300"/>
      <c r="B643" s="300"/>
      <c r="C643" s="300"/>
      <c r="D643" s="300"/>
      <c r="E643" s="300"/>
      <c r="F643" s="300"/>
      <c r="G643" s="300"/>
      <c r="H643" s="1"/>
    </row>
    <row r="644" spans="1:8" ht="15" customHeight="1">
      <c r="A644" s="300"/>
      <c r="B644" s="300"/>
      <c r="C644" s="300"/>
      <c r="D644" s="300"/>
      <c r="E644" s="300"/>
      <c r="F644" s="300"/>
      <c r="G644" s="300"/>
      <c r="H644" s="1"/>
    </row>
    <row r="645" spans="1:8" ht="15" customHeight="1">
      <c r="A645" s="300"/>
      <c r="B645" s="300"/>
      <c r="C645" s="300"/>
      <c r="D645" s="300"/>
      <c r="E645" s="300"/>
      <c r="F645" s="300"/>
      <c r="G645" s="300"/>
      <c r="H645" s="1"/>
    </row>
    <row r="646" spans="1:8" ht="15" customHeight="1">
      <c r="A646" s="300"/>
      <c r="B646" s="300"/>
      <c r="C646" s="300"/>
      <c r="D646" s="300"/>
      <c r="E646" s="300"/>
      <c r="F646" s="300"/>
      <c r="G646" s="300"/>
      <c r="H646" s="1"/>
    </row>
    <row r="647" spans="1:8" ht="15" customHeight="1">
      <c r="A647" s="300"/>
      <c r="B647" s="300"/>
      <c r="C647" s="300"/>
      <c r="D647" s="300"/>
      <c r="E647" s="300"/>
      <c r="F647" s="300"/>
      <c r="G647" s="300"/>
      <c r="H647" s="1"/>
    </row>
    <row r="648" spans="1:8" ht="15" customHeight="1">
      <c r="A648" s="300"/>
      <c r="B648" s="300"/>
      <c r="C648" s="300"/>
      <c r="D648" s="300"/>
      <c r="E648" s="300"/>
      <c r="F648" s="300"/>
      <c r="G648" s="300"/>
      <c r="H648" s="1"/>
    </row>
    <row r="649" spans="1:8" ht="15" customHeight="1">
      <c r="A649" s="300"/>
      <c r="B649" s="300"/>
      <c r="C649" s="300"/>
      <c r="D649" s="300"/>
      <c r="E649" s="300"/>
      <c r="F649" s="300"/>
      <c r="G649" s="300"/>
      <c r="H649" s="1"/>
    </row>
    <row r="650" spans="1:8" ht="15" customHeight="1">
      <c r="A650" s="300"/>
      <c r="B650" s="300"/>
      <c r="C650" s="300"/>
      <c r="D650" s="300"/>
      <c r="E650" s="300"/>
      <c r="F650" s="300"/>
      <c r="G650" s="300"/>
      <c r="H650" s="1"/>
    </row>
    <row r="651" spans="1:8" ht="15" customHeight="1">
      <c r="A651" s="300"/>
      <c r="B651" s="300"/>
      <c r="C651" s="300"/>
      <c r="D651" s="300"/>
      <c r="E651" s="300"/>
      <c r="F651" s="300"/>
      <c r="G651" s="300"/>
      <c r="H651" s="1"/>
    </row>
    <row r="652" spans="1:8" ht="15" customHeight="1">
      <c r="A652" s="300"/>
      <c r="B652" s="300"/>
      <c r="C652" s="300"/>
      <c r="D652" s="300"/>
      <c r="E652" s="300"/>
      <c r="F652" s="300"/>
      <c r="G652" s="300"/>
      <c r="H652" s="1"/>
    </row>
    <row r="653" spans="1:8" ht="15" customHeight="1">
      <c r="A653" s="300"/>
      <c r="B653" s="300"/>
      <c r="C653" s="300"/>
      <c r="D653" s="300"/>
      <c r="E653" s="300"/>
      <c r="F653" s="300"/>
      <c r="G653" s="300"/>
      <c r="H653" s="1"/>
    </row>
    <row r="654" spans="1:8" ht="15" customHeight="1">
      <c r="A654" s="300"/>
      <c r="B654" s="300"/>
      <c r="C654" s="300"/>
      <c r="D654" s="300"/>
      <c r="E654" s="300"/>
      <c r="F654" s="300"/>
      <c r="G654" s="300"/>
      <c r="H654" s="1"/>
    </row>
    <row r="655" spans="1:8" ht="15" customHeight="1">
      <c r="A655" s="300"/>
      <c r="B655" s="300"/>
      <c r="C655" s="300"/>
      <c r="D655" s="300"/>
      <c r="E655" s="300"/>
      <c r="F655" s="300"/>
      <c r="G655" s="300"/>
      <c r="H655" s="1"/>
    </row>
    <row r="656" spans="1:8" ht="15" customHeight="1">
      <c r="A656" s="300"/>
      <c r="B656" s="300"/>
      <c r="C656" s="300"/>
      <c r="D656" s="300"/>
      <c r="E656" s="300"/>
      <c r="F656" s="300"/>
      <c r="G656" s="300"/>
      <c r="H656" s="1"/>
    </row>
    <row r="657" spans="1:8" ht="15" customHeight="1">
      <c r="A657" s="300"/>
      <c r="B657" s="300"/>
      <c r="C657" s="300"/>
      <c r="D657" s="300"/>
      <c r="E657" s="300"/>
      <c r="F657" s="300"/>
      <c r="G657" s="300"/>
      <c r="H657" s="1"/>
    </row>
    <row r="658" spans="1:8" ht="15" customHeight="1">
      <c r="A658" s="300"/>
      <c r="B658" s="300"/>
      <c r="C658" s="300"/>
      <c r="D658" s="300"/>
      <c r="E658" s="300"/>
      <c r="F658" s="300"/>
      <c r="G658" s="300"/>
      <c r="H658" s="1"/>
    </row>
    <row r="659" spans="1:8" ht="15" customHeight="1">
      <c r="A659" s="300"/>
      <c r="B659" s="300"/>
      <c r="C659" s="300"/>
      <c r="D659" s="300"/>
      <c r="E659" s="300"/>
      <c r="F659" s="300"/>
      <c r="G659" s="300"/>
      <c r="H659" s="1"/>
    </row>
    <row r="660" spans="1:8" ht="15" customHeight="1">
      <c r="A660" s="300"/>
      <c r="B660" s="300"/>
      <c r="C660" s="300"/>
      <c r="D660" s="300"/>
      <c r="E660" s="300"/>
      <c r="F660" s="300"/>
      <c r="G660" s="300"/>
      <c r="H660" s="1"/>
    </row>
    <row r="661" spans="1:8" ht="15" customHeight="1">
      <c r="A661" s="300"/>
      <c r="B661" s="300"/>
      <c r="C661" s="300"/>
      <c r="D661" s="300"/>
      <c r="E661" s="300"/>
      <c r="F661" s="300"/>
      <c r="G661" s="300"/>
      <c r="H661" s="1"/>
    </row>
    <row r="662" spans="1:8" ht="15" customHeight="1">
      <c r="A662" s="300"/>
      <c r="B662" s="300"/>
      <c r="C662" s="300"/>
      <c r="D662" s="300"/>
      <c r="E662" s="300"/>
      <c r="F662" s="300"/>
      <c r="G662" s="300"/>
      <c r="H662" s="1"/>
    </row>
    <row r="663" spans="1:8" ht="15" customHeight="1">
      <c r="A663" s="300"/>
      <c r="B663" s="300"/>
      <c r="C663" s="300"/>
      <c r="D663" s="300"/>
      <c r="E663" s="300"/>
      <c r="F663" s="300"/>
      <c r="G663" s="300"/>
      <c r="H663" s="1"/>
    </row>
    <row r="664" spans="1:8">
      <c r="A664" s="300"/>
      <c r="B664" s="300"/>
      <c r="C664" s="300"/>
      <c r="D664" s="300"/>
      <c r="E664" s="300"/>
      <c r="F664" s="300"/>
      <c r="G664" s="300"/>
      <c r="H664" s="1"/>
    </row>
    <row r="665" spans="1:8">
      <c r="A665" s="300"/>
      <c r="B665" s="300"/>
      <c r="C665" s="300"/>
      <c r="D665" s="300"/>
      <c r="E665" s="300"/>
      <c r="F665" s="300"/>
      <c r="G665" s="300"/>
      <c r="H665" s="1"/>
    </row>
    <row r="666" spans="1:8">
      <c r="A666" s="300"/>
      <c r="B666" s="300"/>
      <c r="C666" s="300"/>
      <c r="D666" s="300"/>
      <c r="E666" s="300"/>
      <c r="F666" s="300"/>
      <c r="G666" s="300"/>
      <c r="H666" s="1"/>
    </row>
    <row r="667" spans="1:8">
      <c r="A667" s="300"/>
      <c r="B667" s="300"/>
      <c r="C667" s="300"/>
      <c r="D667" s="300"/>
      <c r="E667" s="300"/>
      <c r="F667" s="300"/>
      <c r="G667" s="300"/>
      <c r="H667" s="1"/>
    </row>
    <row r="668" spans="1:8">
      <c r="A668" s="300"/>
      <c r="B668" s="300"/>
      <c r="C668" s="300"/>
      <c r="D668" s="300"/>
      <c r="E668" s="300"/>
      <c r="F668" s="300"/>
      <c r="G668" s="300"/>
      <c r="H668" s="1"/>
    </row>
    <row r="669" spans="1:8">
      <c r="A669" s="300"/>
      <c r="B669" s="300"/>
      <c r="C669" s="300"/>
      <c r="D669" s="300"/>
      <c r="E669" s="300"/>
      <c r="F669" s="300"/>
      <c r="G669" s="300"/>
      <c r="H669" s="1"/>
    </row>
    <row r="670" spans="1:8">
      <c r="A670" s="300"/>
      <c r="B670" s="300"/>
      <c r="C670" s="300"/>
      <c r="D670" s="300"/>
      <c r="E670" s="300"/>
      <c r="F670" s="300"/>
      <c r="G670" s="300"/>
      <c r="H670" s="1"/>
    </row>
    <row r="671" spans="1:8">
      <c r="A671" s="300"/>
      <c r="B671" s="300"/>
      <c r="C671" s="300"/>
      <c r="D671" s="300"/>
      <c r="E671" s="300"/>
      <c r="F671" s="300"/>
      <c r="G671" s="300"/>
      <c r="H671" s="1"/>
    </row>
    <row r="672" spans="1:8">
      <c r="A672" s="300"/>
      <c r="B672" s="300"/>
      <c r="C672" s="300"/>
      <c r="D672" s="300"/>
      <c r="E672" s="300"/>
      <c r="F672" s="300"/>
      <c r="G672" s="300"/>
      <c r="H672" s="1"/>
    </row>
    <row r="673" spans="1:8">
      <c r="A673" s="300"/>
      <c r="B673" s="300"/>
      <c r="C673" s="300"/>
      <c r="D673" s="300"/>
      <c r="E673" s="300"/>
      <c r="F673" s="300"/>
      <c r="G673" s="300"/>
      <c r="H673" s="1"/>
    </row>
    <row r="674" spans="1:8">
      <c r="A674" s="300"/>
      <c r="B674" s="300"/>
      <c r="C674" s="300"/>
      <c r="D674" s="300"/>
      <c r="E674" s="300"/>
      <c r="F674" s="300"/>
      <c r="G674" s="300"/>
      <c r="H674" s="1"/>
    </row>
    <row r="675" spans="1:8">
      <c r="A675" s="300"/>
      <c r="B675" s="300"/>
      <c r="C675" s="300"/>
      <c r="D675" s="300"/>
      <c r="E675" s="300"/>
      <c r="F675" s="300"/>
      <c r="G675" s="300"/>
      <c r="H675" s="1"/>
    </row>
    <row r="676" spans="1:8">
      <c r="A676" s="300"/>
      <c r="B676" s="300"/>
      <c r="C676" s="300"/>
      <c r="D676" s="300"/>
      <c r="E676" s="300"/>
      <c r="F676" s="300"/>
      <c r="G676" s="300"/>
      <c r="H676" s="1"/>
    </row>
    <row r="677" spans="1:8">
      <c r="A677" s="300"/>
      <c r="B677" s="300"/>
      <c r="C677" s="300"/>
      <c r="D677" s="300"/>
      <c r="E677" s="300"/>
      <c r="F677" s="300"/>
      <c r="G677" s="300"/>
      <c r="H677" s="1"/>
    </row>
    <row r="678" spans="1:8">
      <c r="A678" s="300"/>
      <c r="B678" s="300"/>
      <c r="C678" s="300"/>
      <c r="D678" s="300"/>
      <c r="E678" s="300"/>
      <c r="F678" s="300"/>
      <c r="G678" s="300"/>
      <c r="H678" s="1"/>
    </row>
    <row r="679" spans="1:8">
      <c r="A679" s="300"/>
      <c r="B679" s="300"/>
      <c r="C679" s="300"/>
      <c r="D679" s="300"/>
      <c r="E679" s="300"/>
      <c r="F679" s="300"/>
      <c r="G679" s="300"/>
      <c r="H679" s="1"/>
    </row>
    <row r="680" spans="1:8">
      <c r="A680" s="300"/>
      <c r="B680" s="300"/>
      <c r="C680" s="300"/>
      <c r="D680" s="300"/>
      <c r="E680" s="300"/>
      <c r="F680" s="300"/>
      <c r="G680" s="300"/>
      <c r="H680" s="1"/>
    </row>
    <row r="681" spans="1:8">
      <c r="A681" s="300"/>
      <c r="B681" s="300"/>
      <c r="C681" s="300"/>
      <c r="D681" s="300"/>
      <c r="E681" s="300"/>
      <c r="F681" s="300"/>
      <c r="G681" s="300"/>
      <c r="H681" s="1"/>
    </row>
    <row r="682" spans="1:8">
      <c r="A682" s="300"/>
      <c r="B682" s="300"/>
      <c r="C682" s="300"/>
      <c r="D682" s="300"/>
      <c r="E682" s="300"/>
      <c r="F682" s="300"/>
      <c r="G682" s="300"/>
      <c r="H682" s="1"/>
    </row>
    <row r="683" spans="1:8">
      <c r="A683" s="300"/>
      <c r="B683" s="300"/>
      <c r="C683" s="300"/>
      <c r="D683" s="300"/>
      <c r="E683" s="300"/>
      <c r="F683" s="300"/>
      <c r="G683" s="300"/>
      <c r="H683" s="1"/>
    </row>
    <row r="684" spans="1:8">
      <c r="A684" s="300"/>
      <c r="B684" s="300"/>
      <c r="C684" s="300"/>
      <c r="D684" s="300"/>
      <c r="E684" s="300"/>
      <c r="F684" s="300"/>
      <c r="G684" s="300"/>
      <c r="H684" s="1"/>
    </row>
    <row r="685" spans="1:8">
      <c r="A685" s="300"/>
      <c r="B685" s="300"/>
      <c r="C685" s="300"/>
      <c r="D685" s="300"/>
      <c r="E685" s="300"/>
      <c r="F685" s="300"/>
      <c r="G685" s="300"/>
      <c r="H685" s="1"/>
    </row>
    <row r="686" spans="1:8">
      <c r="A686" s="300"/>
      <c r="B686" s="300"/>
      <c r="C686" s="300"/>
      <c r="D686" s="300"/>
      <c r="E686" s="300"/>
      <c r="F686" s="300"/>
      <c r="G686" s="300"/>
      <c r="H686" s="1"/>
    </row>
    <row r="687" spans="1:8">
      <c r="A687" s="300"/>
      <c r="B687" s="300"/>
      <c r="C687" s="300"/>
      <c r="D687" s="300"/>
      <c r="E687" s="300"/>
      <c r="F687" s="300"/>
      <c r="G687" s="300"/>
      <c r="H687" s="1"/>
    </row>
    <row r="688" spans="1:8">
      <c r="A688" s="300"/>
      <c r="B688" s="300"/>
      <c r="C688" s="300"/>
      <c r="D688" s="300"/>
      <c r="E688" s="300"/>
      <c r="F688" s="300"/>
      <c r="G688" s="300"/>
      <c r="H688" s="1"/>
    </row>
    <row r="689" spans="1:8">
      <c r="A689" s="300"/>
      <c r="B689" s="300"/>
      <c r="C689" s="300"/>
      <c r="D689" s="300"/>
      <c r="E689" s="300"/>
      <c r="F689" s="300"/>
      <c r="G689" s="300"/>
      <c r="H689" s="1"/>
    </row>
    <row r="690" spans="1:8">
      <c r="A690" s="300"/>
      <c r="B690" s="300"/>
      <c r="C690" s="300"/>
      <c r="D690" s="300"/>
      <c r="E690" s="300"/>
      <c r="F690" s="300"/>
      <c r="G690" s="300"/>
      <c r="H690" s="1"/>
    </row>
    <row r="691" spans="1:8">
      <c r="A691" s="300"/>
      <c r="B691" s="300"/>
      <c r="C691" s="300"/>
      <c r="D691" s="300"/>
      <c r="E691" s="300"/>
      <c r="F691" s="300"/>
      <c r="G691" s="300"/>
      <c r="H691" s="1"/>
    </row>
    <row r="692" spans="1:8">
      <c r="A692" s="300"/>
      <c r="B692" s="300"/>
      <c r="C692" s="300"/>
      <c r="D692" s="300"/>
      <c r="E692" s="300"/>
      <c r="F692" s="300"/>
      <c r="G692" s="300"/>
      <c r="H692" s="1"/>
    </row>
    <row r="693" spans="1:8">
      <c r="A693" s="300"/>
      <c r="B693" s="300"/>
      <c r="C693" s="300"/>
      <c r="D693" s="300"/>
      <c r="E693" s="300"/>
      <c r="F693" s="300"/>
      <c r="G693" s="300"/>
      <c r="H693" s="1"/>
    </row>
    <row r="694" spans="1:8">
      <c r="A694" s="300"/>
      <c r="B694" s="300"/>
      <c r="C694" s="300"/>
      <c r="D694" s="300"/>
      <c r="E694" s="300"/>
      <c r="F694" s="300"/>
      <c r="G694" s="300"/>
      <c r="H694" s="1"/>
    </row>
    <row r="695" spans="1:8">
      <c r="A695" s="300"/>
      <c r="B695" s="300"/>
      <c r="C695" s="300"/>
      <c r="D695" s="300"/>
      <c r="E695" s="300"/>
      <c r="F695" s="300"/>
      <c r="G695" s="300"/>
      <c r="H695" s="1"/>
    </row>
    <row r="696" spans="1:8">
      <c r="A696" s="300"/>
      <c r="B696" s="300"/>
      <c r="C696" s="300"/>
      <c r="D696" s="300"/>
      <c r="E696" s="300"/>
      <c r="F696" s="300"/>
      <c r="G696" s="300"/>
      <c r="H696" s="1"/>
    </row>
    <row r="697" spans="1:8">
      <c r="A697" s="300"/>
      <c r="B697" s="300"/>
      <c r="C697" s="300"/>
      <c r="D697" s="300"/>
      <c r="E697" s="300"/>
      <c r="F697" s="300"/>
      <c r="G697" s="300"/>
      <c r="H697" s="1"/>
    </row>
    <row r="698" spans="1:8">
      <c r="A698" s="300"/>
      <c r="B698" s="300"/>
      <c r="C698" s="300"/>
      <c r="D698" s="300"/>
      <c r="E698" s="300"/>
      <c r="F698" s="300"/>
      <c r="G698" s="300"/>
      <c r="H698" s="1"/>
    </row>
    <row r="699" spans="1:8">
      <c r="A699" s="300"/>
      <c r="B699" s="300"/>
      <c r="C699" s="300"/>
      <c r="D699" s="300"/>
      <c r="E699" s="300"/>
      <c r="F699" s="300"/>
      <c r="G699" s="300"/>
      <c r="H699" s="1"/>
    </row>
    <row r="700" spans="1:8">
      <c r="A700" s="300"/>
      <c r="B700" s="300"/>
      <c r="C700" s="300"/>
      <c r="D700" s="300"/>
      <c r="E700" s="300"/>
      <c r="F700" s="300"/>
      <c r="G700" s="300"/>
      <c r="H700" s="1"/>
    </row>
    <row r="701" spans="1:8">
      <c r="A701" s="300"/>
      <c r="B701" s="300"/>
      <c r="C701" s="300"/>
      <c r="D701" s="300"/>
      <c r="E701" s="300"/>
      <c r="F701" s="300"/>
      <c r="G701" s="300"/>
      <c r="H701" s="1"/>
    </row>
    <row r="702" spans="1:8">
      <c r="A702" s="300"/>
      <c r="B702" s="300"/>
      <c r="C702" s="300"/>
      <c r="D702" s="300"/>
      <c r="E702" s="300"/>
      <c r="F702" s="300"/>
      <c r="G702" s="300"/>
      <c r="H702" s="1"/>
    </row>
    <row r="703" spans="1:8">
      <c r="A703" s="300"/>
      <c r="B703" s="300"/>
      <c r="C703" s="300"/>
      <c r="D703" s="300"/>
      <c r="E703" s="300"/>
      <c r="F703" s="300"/>
      <c r="G703" s="300"/>
      <c r="H703" s="1"/>
    </row>
    <row r="704" spans="1:8">
      <c r="A704" s="300"/>
      <c r="B704" s="300"/>
      <c r="C704" s="300"/>
      <c r="D704" s="300"/>
      <c r="E704" s="300"/>
      <c r="F704" s="300"/>
      <c r="G704" s="300"/>
      <c r="H704" s="1"/>
    </row>
    <row r="705" spans="1:8">
      <c r="A705" s="300"/>
      <c r="B705" s="300"/>
      <c r="C705" s="300"/>
      <c r="D705" s="300"/>
      <c r="E705" s="300"/>
      <c r="F705" s="300"/>
      <c r="G705" s="300"/>
      <c r="H705" s="1"/>
    </row>
    <row r="706" spans="1:8">
      <c r="A706" s="300"/>
      <c r="B706" s="300"/>
      <c r="C706" s="300"/>
      <c r="D706" s="300"/>
      <c r="E706" s="300"/>
      <c r="F706" s="300"/>
      <c r="G706" s="300"/>
      <c r="H706" s="1"/>
    </row>
    <row r="707" spans="1:8">
      <c r="A707" s="300"/>
      <c r="B707" s="300"/>
      <c r="C707" s="300"/>
      <c r="D707" s="300"/>
      <c r="E707" s="300"/>
      <c r="F707" s="300"/>
      <c r="G707" s="300"/>
      <c r="H707" s="1"/>
    </row>
    <row r="708" spans="1:8">
      <c r="A708" s="300"/>
      <c r="B708" s="300"/>
      <c r="C708" s="300"/>
      <c r="D708" s="300"/>
      <c r="E708" s="300"/>
      <c r="F708" s="300"/>
      <c r="G708" s="300"/>
      <c r="H708" s="1"/>
    </row>
    <row r="709" spans="1:8">
      <c r="A709" s="300"/>
      <c r="B709" s="300"/>
      <c r="C709" s="300"/>
      <c r="D709" s="300"/>
      <c r="E709" s="300"/>
      <c r="F709" s="300"/>
      <c r="G709" s="300"/>
      <c r="H709" s="1"/>
    </row>
    <row r="710" spans="1:8">
      <c r="A710" s="300"/>
      <c r="B710" s="300"/>
      <c r="C710" s="300"/>
      <c r="D710" s="300"/>
      <c r="E710" s="300"/>
      <c r="F710" s="300"/>
      <c r="G710" s="300"/>
      <c r="H710" s="1"/>
    </row>
    <row r="711" spans="1:8">
      <c r="A711" s="300"/>
      <c r="B711" s="300"/>
      <c r="C711" s="300"/>
      <c r="D711" s="300"/>
      <c r="E711" s="300"/>
      <c r="F711" s="300"/>
      <c r="G711" s="300"/>
      <c r="H711" s="1"/>
    </row>
    <row r="712" spans="1:8">
      <c r="A712" s="300"/>
      <c r="B712" s="300"/>
      <c r="C712" s="300"/>
      <c r="D712" s="300"/>
      <c r="E712" s="300"/>
      <c r="F712" s="300"/>
      <c r="G712" s="300"/>
      <c r="H712" s="1"/>
    </row>
    <row r="713" spans="1:8">
      <c r="A713" s="300"/>
      <c r="B713" s="300"/>
      <c r="C713" s="300"/>
      <c r="D713" s="300"/>
      <c r="E713" s="300"/>
      <c r="F713" s="300"/>
      <c r="G713" s="300"/>
      <c r="H713" s="1"/>
    </row>
    <row r="714" spans="1:8">
      <c r="A714" s="300"/>
      <c r="B714" s="300"/>
      <c r="C714" s="300"/>
      <c r="D714" s="300"/>
      <c r="E714" s="300"/>
      <c r="F714" s="300"/>
      <c r="G714" s="300"/>
      <c r="H714" s="1"/>
    </row>
    <row r="715" spans="1:8">
      <c r="A715" s="300"/>
      <c r="B715" s="300"/>
      <c r="C715" s="300"/>
      <c r="D715" s="300"/>
      <c r="E715" s="300"/>
      <c r="F715" s="300"/>
      <c r="G715" s="300"/>
      <c r="H715" s="1"/>
    </row>
    <row r="716" spans="1:8">
      <c r="A716" s="300"/>
      <c r="B716" s="300"/>
      <c r="C716" s="300"/>
      <c r="D716" s="300"/>
      <c r="E716" s="300"/>
      <c r="F716" s="300"/>
      <c r="G716" s="300"/>
      <c r="H716" s="1"/>
    </row>
    <row r="717" spans="1:8">
      <c r="A717" s="300"/>
      <c r="B717" s="300"/>
      <c r="C717" s="300"/>
      <c r="D717" s="300"/>
      <c r="E717" s="300"/>
      <c r="F717" s="300"/>
      <c r="G717" s="300"/>
      <c r="H717" s="1"/>
    </row>
    <row r="718" spans="1:8">
      <c r="A718" s="300"/>
      <c r="B718" s="300"/>
      <c r="C718" s="300"/>
      <c r="D718" s="300"/>
      <c r="E718" s="300"/>
      <c r="F718" s="300"/>
      <c r="G718" s="300"/>
      <c r="H718" s="1"/>
    </row>
    <row r="719" spans="1:8">
      <c r="A719" s="300"/>
      <c r="B719" s="300"/>
      <c r="C719" s="300"/>
      <c r="D719" s="300"/>
      <c r="E719" s="300"/>
      <c r="F719" s="300"/>
      <c r="G719" s="300"/>
      <c r="H719" s="1"/>
    </row>
    <row r="720" spans="1:8">
      <c r="A720" s="300"/>
      <c r="B720" s="300"/>
      <c r="C720" s="300"/>
      <c r="D720" s="300"/>
      <c r="E720" s="300"/>
      <c r="F720" s="300"/>
      <c r="G720" s="300"/>
      <c r="H720" s="1"/>
    </row>
    <row r="721" spans="1:8">
      <c r="A721" s="300"/>
      <c r="B721" s="300"/>
      <c r="C721" s="300"/>
      <c r="D721" s="300"/>
      <c r="E721" s="300"/>
      <c r="F721" s="300"/>
      <c r="G721" s="300"/>
      <c r="H721" s="1"/>
    </row>
    <row r="722" spans="1:8">
      <c r="A722" s="300"/>
      <c r="B722" s="300"/>
      <c r="C722" s="300"/>
      <c r="D722" s="300"/>
      <c r="E722" s="300"/>
      <c r="F722" s="300"/>
      <c r="G722" s="300"/>
      <c r="H722" s="1"/>
    </row>
    <row r="723" spans="1:8">
      <c r="A723" s="300"/>
      <c r="B723" s="300"/>
      <c r="C723" s="300"/>
      <c r="D723" s="300"/>
      <c r="E723" s="300"/>
      <c r="F723" s="300"/>
      <c r="G723" s="300"/>
      <c r="H723" s="1"/>
    </row>
    <row r="724" spans="1:8">
      <c r="A724" s="300"/>
      <c r="B724" s="300"/>
      <c r="C724" s="300"/>
      <c r="D724" s="300"/>
      <c r="E724" s="300"/>
      <c r="F724" s="300"/>
      <c r="G724" s="300"/>
      <c r="H724" s="1"/>
    </row>
    <row r="725" spans="1:8">
      <c r="A725" s="300"/>
      <c r="B725" s="300"/>
      <c r="C725" s="300"/>
      <c r="D725" s="300"/>
      <c r="E725" s="300"/>
      <c r="F725" s="300"/>
      <c r="G725" s="300"/>
      <c r="H725" s="1"/>
    </row>
    <row r="726" spans="1:8">
      <c r="A726" s="300"/>
      <c r="B726" s="300"/>
      <c r="C726" s="300"/>
      <c r="D726" s="300"/>
      <c r="E726" s="300"/>
      <c r="F726" s="300"/>
      <c r="G726" s="300"/>
      <c r="H726" s="1"/>
    </row>
    <row r="727" spans="1:8">
      <c r="A727" s="300"/>
      <c r="B727" s="300"/>
      <c r="C727" s="300"/>
      <c r="D727" s="300"/>
      <c r="E727" s="300"/>
      <c r="F727" s="300"/>
      <c r="G727" s="300"/>
      <c r="H727" s="1"/>
    </row>
    <row r="728" spans="1:8">
      <c r="A728" s="300"/>
      <c r="B728" s="300"/>
      <c r="C728" s="300"/>
      <c r="D728" s="300"/>
      <c r="E728" s="300"/>
      <c r="F728" s="300"/>
      <c r="G728" s="300"/>
      <c r="H728" s="1"/>
    </row>
    <row r="729" spans="1:8">
      <c r="A729" s="300"/>
      <c r="B729" s="300"/>
      <c r="C729" s="300"/>
      <c r="D729" s="300"/>
      <c r="E729" s="300"/>
      <c r="F729" s="300"/>
      <c r="G729" s="300"/>
      <c r="H729" s="1"/>
    </row>
    <row r="730" spans="1:8">
      <c r="A730" s="300"/>
      <c r="B730" s="300"/>
      <c r="C730" s="300"/>
      <c r="D730" s="300"/>
      <c r="E730" s="300"/>
      <c r="F730" s="300"/>
      <c r="G730" s="300"/>
      <c r="H730" s="1"/>
    </row>
    <row r="731" spans="1:8">
      <c r="A731" s="300"/>
      <c r="B731" s="300"/>
      <c r="C731" s="300"/>
      <c r="D731" s="300"/>
      <c r="E731" s="300"/>
      <c r="F731" s="300"/>
      <c r="G731" s="300"/>
      <c r="H731" s="1"/>
    </row>
    <row r="732" spans="1:8">
      <c r="A732" s="300"/>
      <c r="B732" s="300"/>
      <c r="C732" s="300"/>
      <c r="D732" s="300"/>
      <c r="E732" s="300"/>
      <c r="F732" s="300"/>
      <c r="G732" s="300"/>
      <c r="H732" s="1"/>
    </row>
    <row r="733" spans="1:8">
      <c r="A733" s="300"/>
      <c r="B733" s="300"/>
      <c r="C733" s="300"/>
      <c r="D733" s="300"/>
      <c r="E733" s="300"/>
      <c r="F733" s="300"/>
      <c r="G733" s="300"/>
      <c r="H733" s="1"/>
    </row>
    <row r="734" spans="1:8">
      <c r="A734" s="300"/>
      <c r="B734" s="300"/>
      <c r="C734" s="300"/>
      <c r="D734" s="300"/>
      <c r="E734" s="300"/>
      <c r="F734" s="300"/>
      <c r="G734" s="300"/>
      <c r="H734" s="1"/>
    </row>
    <row r="735" spans="1:8">
      <c r="A735" s="300"/>
      <c r="B735" s="300"/>
      <c r="C735" s="300"/>
      <c r="D735" s="300"/>
      <c r="E735" s="300"/>
      <c r="F735" s="300"/>
      <c r="G735" s="300"/>
      <c r="H735" s="1"/>
    </row>
    <row r="736" spans="1:8">
      <c r="A736" s="300"/>
      <c r="B736" s="300"/>
      <c r="C736" s="300"/>
      <c r="D736" s="300"/>
      <c r="E736" s="300"/>
      <c r="F736" s="300"/>
      <c r="G736" s="300"/>
      <c r="H736" s="1"/>
    </row>
    <row r="737" spans="1:8">
      <c r="A737" s="300"/>
      <c r="B737" s="300"/>
      <c r="C737" s="300"/>
      <c r="D737" s="300"/>
      <c r="E737" s="300"/>
      <c r="F737" s="300"/>
      <c r="G737" s="300"/>
      <c r="H737" s="1"/>
    </row>
    <row r="738" spans="1:8">
      <c r="A738" s="300"/>
      <c r="B738" s="300"/>
      <c r="C738" s="300"/>
      <c r="D738" s="300"/>
      <c r="E738" s="300"/>
      <c r="F738" s="300"/>
      <c r="G738" s="300"/>
      <c r="H738" s="1"/>
    </row>
    <row r="739" spans="1:8">
      <c r="A739" s="300"/>
      <c r="B739" s="300"/>
      <c r="C739" s="300"/>
      <c r="D739" s="300"/>
      <c r="E739" s="300"/>
      <c r="F739" s="300"/>
      <c r="G739" s="300"/>
      <c r="H739" s="1"/>
    </row>
    <row r="740" spans="1:8">
      <c r="A740" s="300"/>
      <c r="B740" s="300"/>
      <c r="C740" s="300"/>
      <c r="D740" s="300"/>
      <c r="E740" s="300"/>
      <c r="F740" s="300"/>
      <c r="G740" s="300"/>
      <c r="H740" s="1"/>
    </row>
    <row r="741" spans="1:8">
      <c r="A741" s="300"/>
      <c r="B741" s="300"/>
      <c r="C741" s="300"/>
      <c r="D741" s="300"/>
      <c r="E741" s="300"/>
      <c r="F741" s="300"/>
      <c r="G741" s="300"/>
      <c r="H741" s="1"/>
    </row>
    <row r="742" spans="1:8">
      <c r="A742" s="300"/>
      <c r="B742" s="300"/>
      <c r="C742" s="300"/>
      <c r="D742" s="300"/>
      <c r="E742" s="300"/>
      <c r="F742" s="300"/>
      <c r="G742" s="300"/>
      <c r="H742" s="1"/>
    </row>
    <row r="743" spans="1:8">
      <c r="A743" s="300"/>
      <c r="B743" s="300"/>
      <c r="C743" s="300"/>
      <c r="D743" s="300"/>
      <c r="E743" s="300"/>
      <c r="F743" s="300"/>
      <c r="G743" s="300"/>
      <c r="H743" s="1"/>
    </row>
    <row r="744" spans="1:8">
      <c r="A744" s="300"/>
      <c r="B744" s="300"/>
      <c r="C744" s="300"/>
      <c r="D744" s="300"/>
      <c r="E744" s="300"/>
      <c r="F744" s="300"/>
      <c r="G744" s="300"/>
      <c r="H744" s="1"/>
    </row>
    <row r="745" spans="1:8">
      <c r="A745" s="300"/>
      <c r="B745" s="300"/>
      <c r="C745" s="300"/>
      <c r="D745" s="300"/>
      <c r="E745" s="300"/>
      <c r="F745" s="300"/>
      <c r="G745" s="300"/>
      <c r="H745" s="1"/>
    </row>
    <row r="746" spans="1:8">
      <c r="A746" s="300"/>
      <c r="B746" s="300"/>
      <c r="C746" s="300"/>
      <c r="D746" s="300"/>
      <c r="E746" s="300"/>
      <c r="F746" s="300"/>
      <c r="G746" s="300"/>
      <c r="H746" s="1"/>
    </row>
    <row r="747" spans="1:8">
      <c r="A747" s="300"/>
      <c r="B747" s="300"/>
      <c r="C747" s="300"/>
      <c r="D747" s="300"/>
      <c r="E747" s="300"/>
      <c r="F747" s="300"/>
      <c r="G747" s="300"/>
      <c r="H747" s="1"/>
    </row>
    <row r="748" spans="1:8">
      <c r="A748" s="300"/>
      <c r="B748" s="300"/>
      <c r="C748" s="300"/>
      <c r="D748" s="300"/>
      <c r="E748" s="300"/>
      <c r="F748" s="300"/>
      <c r="G748" s="300"/>
      <c r="H748" s="1"/>
    </row>
    <row r="749" spans="1:8">
      <c r="A749" s="300"/>
      <c r="B749" s="300"/>
      <c r="C749" s="300"/>
      <c r="D749" s="300"/>
      <c r="E749" s="300"/>
      <c r="F749" s="300"/>
      <c r="G749" s="300"/>
      <c r="H749" s="1"/>
    </row>
    <row r="750" spans="1:8">
      <c r="A750" s="300"/>
      <c r="B750" s="300"/>
      <c r="C750" s="300"/>
      <c r="D750" s="300"/>
      <c r="E750" s="300"/>
      <c r="F750" s="300"/>
      <c r="G750" s="300"/>
      <c r="H750" s="1"/>
    </row>
    <row r="751" spans="1:8">
      <c r="A751" s="300"/>
      <c r="B751" s="300"/>
      <c r="C751" s="300"/>
      <c r="D751" s="300"/>
      <c r="E751" s="300"/>
      <c r="F751" s="300"/>
      <c r="G751" s="300"/>
      <c r="H751" s="1"/>
    </row>
    <row r="752" spans="1:8">
      <c r="A752" s="300"/>
      <c r="B752" s="300"/>
      <c r="C752" s="300"/>
      <c r="D752" s="300"/>
      <c r="E752" s="300"/>
      <c r="F752" s="300"/>
      <c r="G752" s="300"/>
      <c r="H752" s="1"/>
    </row>
    <row r="753" spans="1:8">
      <c r="A753" s="300"/>
      <c r="B753" s="300"/>
      <c r="C753" s="300"/>
      <c r="D753" s="300"/>
      <c r="E753" s="300"/>
      <c r="F753" s="300"/>
      <c r="G753" s="300"/>
      <c r="H753" s="1"/>
    </row>
    <row r="754" spans="1:8">
      <c r="A754" s="300"/>
      <c r="B754" s="300"/>
      <c r="C754" s="300"/>
      <c r="D754" s="300"/>
      <c r="E754" s="300"/>
      <c r="F754" s="300"/>
      <c r="G754" s="300"/>
      <c r="H754" s="1"/>
    </row>
    <row r="755" spans="1:8">
      <c r="A755" s="300"/>
      <c r="B755" s="300"/>
      <c r="C755" s="300"/>
      <c r="D755" s="300"/>
      <c r="E755" s="300"/>
      <c r="F755" s="300"/>
      <c r="G755" s="300"/>
      <c r="H755" s="1"/>
    </row>
    <row r="756" spans="1:8">
      <c r="A756" s="300"/>
      <c r="B756" s="300"/>
      <c r="C756" s="300"/>
      <c r="D756" s="300"/>
      <c r="E756" s="300"/>
      <c r="F756" s="300"/>
      <c r="G756" s="300"/>
      <c r="H756" s="1"/>
    </row>
    <row r="757" spans="1:8">
      <c r="A757" s="300"/>
      <c r="B757" s="300"/>
      <c r="C757" s="300"/>
      <c r="D757" s="300"/>
      <c r="E757" s="300"/>
      <c r="F757" s="300"/>
      <c r="G757" s="300"/>
      <c r="H757" s="1"/>
    </row>
    <row r="758" spans="1:8">
      <c r="A758" s="300"/>
      <c r="B758" s="300"/>
      <c r="C758" s="300"/>
      <c r="D758" s="300"/>
      <c r="E758" s="300"/>
      <c r="F758" s="300"/>
      <c r="G758" s="300"/>
      <c r="H758" s="1"/>
    </row>
    <row r="759" spans="1:8">
      <c r="A759" s="300"/>
      <c r="B759" s="300"/>
      <c r="C759" s="300"/>
      <c r="D759" s="300"/>
      <c r="E759" s="300"/>
      <c r="F759" s="300"/>
      <c r="G759" s="300"/>
      <c r="H759" s="1"/>
    </row>
    <row r="760" spans="1:8">
      <c r="A760" s="300"/>
      <c r="B760" s="300"/>
      <c r="C760" s="300"/>
      <c r="D760" s="300"/>
      <c r="E760" s="300"/>
      <c r="F760" s="300"/>
      <c r="G760" s="300"/>
      <c r="H760" s="1"/>
    </row>
    <row r="761" spans="1:8">
      <c r="A761" s="300"/>
      <c r="B761" s="300"/>
      <c r="C761" s="300"/>
      <c r="D761" s="300"/>
      <c r="E761" s="300"/>
      <c r="F761" s="300"/>
      <c r="G761" s="300"/>
      <c r="H761" s="1"/>
    </row>
    <row r="762" spans="1:8">
      <c r="A762" s="300"/>
      <c r="B762" s="300"/>
      <c r="C762" s="300"/>
      <c r="D762" s="300"/>
      <c r="E762" s="300"/>
      <c r="F762" s="300"/>
      <c r="G762" s="300"/>
      <c r="H762" s="1"/>
    </row>
    <row r="763" spans="1:8">
      <c r="A763" s="300"/>
      <c r="B763" s="300"/>
      <c r="C763" s="300"/>
      <c r="D763" s="300"/>
      <c r="E763" s="300"/>
      <c r="F763" s="300"/>
      <c r="G763" s="300"/>
      <c r="H763" s="1"/>
    </row>
    <row r="764" spans="1:8">
      <c r="A764" s="300"/>
      <c r="B764" s="300"/>
      <c r="C764" s="300"/>
      <c r="D764" s="300"/>
      <c r="E764" s="300"/>
      <c r="F764" s="300"/>
      <c r="G764" s="300"/>
      <c r="H764" s="1"/>
    </row>
    <row r="765" spans="1:8">
      <c r="A765" s="300"/>
      <c r="B765" s="300"/>
      <c r="C765" s="300"/>
      <c r="D765" s="300"/>
      <c r="E765" s="300"/>
      <c r="F765" s="300"/>
      <c r="G765" s="300"/>
      <c r="H765" s="1"/>
    </row>
    <row r="766" spans="1:8">
      <c r="A766" s="300"/>
      <c r="B766" s="300"/>
      <c r="C766" s="300"/>
      <c r="D766" s="300"/>
      <c r="E766" s="300"/>
      <c r="F766" s="300"/>
      <c r="G766" s="300"/>
      <c r="H766" s="1"/>
    </row>
    <row r="767" spans="1:8">
      <c r="A767" s="300"/>
      <c r="B767" s="300"/>
      <c r="C767" s="300"/>
      <c r="D767" s="300"/>
      <c r="E767" s="300"/>
      <c r="F767" s="300"/>
      <c r="G767" s="300"/>
      <c r="H767" s="1"/>
    </row>
    <row r="768" spans="1:8">
      <c r="A768" s="300"/>
      <c r="B768" s="300"/>
      <c r="C768" s="300"/>
      <c r="D768" s="300"/>
      <c r="E768" s="300"/>
      <c r="F768" s="300"/>
      <c r="G768" s="300"/>
      <c r="H768" s="1"/>
    </row>
    <row r="769" spans="1:8">
      <c r="A769" s="300"/>
      <c r="B769" s="300"/>
      <c r="C769" s="300"/>
      <c r="D769" s="300"/>
      <c r="E769" s="300"/>
      <c r="F769" s="300"/>
      <c r="G769" s="300"/>
      <c r="H769" s="1"/>
    </row>
    <row r="770" spans="1:8">
      <c r="A770" s="300"/>
      <c r="B770" s="300"/>
      <c r="C770" s="300"/>
      <c r="D770" s="300"/>
      <c r="E770" s="300"/>
      <c r="F770" s="300"/>
      <c r="G770" s="300"/>
      <c r="H770" s="1"/>
    </row>
    <row r="771" spans="1:8">
      <c r="A771" s="300"/>
      <c r="B771" s="300"/>
      <c r="C771" s="300"/>
      <c r="D771" s="300"/>
      <c r="E771" s="300"/>
      <c r="F771" s="300"/>
      <c r="G771" s="300"/>
      <c r="H771" s="1"/>
    </row>
    <row r="772" spans="1:8">
      <c r="A772" s="300"/>
      <c r="B772" s="300"/>
      <c r="C772" s="300"/>
      <c r="D772" s="300"/>
      <c r="E772" s="300"/>
      <c r="F772" s="300"/>
      <c r="G772" s="300"/>
      <c r="H772" s="1"/>
    </row>
    <row r="773" spans="1:8">
      <c r="A773" s="300"/>
      <c r="B773" s="300"/>
      <c r="C773" s="300"/>
      <c r="D773" s="300"/>
      <c r="E773" s="300"/>
      <c r="F773" s="300"/>
      <c r="G773" s="300"/>
      <c r="H773" s="1"/>
    </row>
    <row r="774" spans="1:8">
      <c r="A774" s="300"/>
      <c r="B774" s="300"/>
      <c r="C774" s="300"/>
      <c r="D774" s="300"/>
      <c r="E774" s="300"/>
      <c r="F774" s="300"/>
      <c r="G774" s="300"/>
      <c r="H774" s="1"/>
    </row>
    <row r="775" spans="1:8">
      <c r="A775" s="300"/>
      <c r="B775" s="300"/>
      <c r="C775" s="300"/>
      <c r="D775" s="300"/>
      <c r="E775" s="300"/>
      <c r="F775" s="300"/>
      <c r="G775" s="300"/>
      <c r="H775" s="1"/>
    </row>
    <row r="776" spans="1:8">
      <c r="A776" s="300"/>
      <c r="B776" s="300"/>
      <c r="C776" s="300"/>
      <c r="D776" s="300"/>
      <c r="E776" s="300"/>
      <c r="F776" s="300"/>
      <c r="G776" s="300"/>
      <c r="H776" s="1"/>
    </row>
  </sheetData>
  <autoFilter ref="A10:N663"/>
  <mergeCells count="90">
    <mergeCell ref="A2:G2"/>
    <mergeCell ref="A3:G3"/>
    <mergeCell ref="A573:D573"/>
    <mergeCell ref="F573:G573"/>
    <mergeCell ref="A574:D574"/>
    <mergeCell ref="F574:G574"/>
    <mergeCell ref="A569:D569"/>
    <mergeCell ref="F569:G569"/>
    <mergeCell ref="A507:D507"/>
    <mergeCell ref="F507:G507"/>
    <mergeCell ref="A509:E509"/>
    <mergeCell ref="F509:F510"/>
    <mergeCell ref="G509:G510"/>
    <mergeCell ref="A504:D504"/>
    <mergeCell ref="F504:G504"/>
    <mergeCell ref="A505:D505"/>
    <mergeCell ref="A576:E576"/>
    <mergeCell ref="F576:F577"/>
    <mergeCell ref="G576:G577"/>
    <mergeCell ref="A570:D570"/>
    <mergeCell ref="F570:G570"/>
    <mergeCell ref="A571:D571"/>
    <mergeCell ref="F571:G571"/>
    <mergeCell ref="A572:D572"/>
    <mergeCell ref="F572:G572"/>
    <mergeCell ref="F505:G505"/>
    <mergeCell ref="A506:D506"/>
    <mergeCell ref="F506:G506"/>
    <mergeCell ref="A502:D502"/>
    <mergeCell ref="F502:G502"/>
    <mergeCell ref="A503:D503"/>
    <mergeCell ref="F503:G503"/>
    <mergeCell ref="A434:D434"/>
    <mergeCell ref="F434:G434"/>
    <mergeCell ref="A435:D435"/>
    <mergeCell ref="F435:G435"/>
    <mergeCell ref="A437:E437"/>
    <mergeCell ref="F437:F438"/>
    <mergeCell ref="G437:G438"/>
    <mergeCell ref="A431:D431"/>
    <mergeCell ref="F431:G431"/>
    <mergeCell ref="A432:D432"/>
    <mergeCell ref="F432:G432"/>
    <mergeCell ref="A433:D433"/>
    <mergeCell ref="F433:G433"/>
    <mergeCell ref="A367:D367"/>
    <mergeCell ref="F367:G367"/>
    <mergeCell ref="A369:E369"/>
    <mergeCell ref="F369:F370"/>
    <mergeCell ref="G369:G370"/>
    <mergeCell ref="A364:D364"/>
    <mergeCell ref="F364:G364"/>
    <mergeCell ref="A365:D365"/>
    <mergeCell ref="F365:G365"/>
    <mergeCell ref="A366:D366"/>
    <mergeCell ref="F366:G366"/>
    <mergeCell ref="A363:D363"/>
    <mergeCell ref="F363:G363"/>
    <mergeCell ref="F293:G293"/>
    <mergeCell ref="F294:G294"/>
    <mergeCell ref="A296:E296"/>
    <mergeCell ref="F296:F297"/>
    <mergeCell ref="G296:G297"/>
    <mergeCell ref="F291:G291"/>
    <mergeCell ref="F292:G292"/>
    <mergeCell ref="A157:E157"/>
    <mergeCell ref="F157:F158"/>
    <mergeCell ref="G157:G158"/>
    <mergeCell ref="A155:D155"/>
    <mergeCell ref="A224:E224"/>
    <mergeCell ref="F224:F225"/>
    <mergeCell ref="G224:G225"/>
    <mergeCell ref="A150:D150"/>
    <mergeCell ref="F150:G150"/>
    <mergeCell ref="A151:D151"/>
    <mergeCell ref="F151:G151"/>
    <mergeCell ref="A152:D152"/>
    <mergeCell ref="F152:G152"/>
    <mergeCell ref="A153:D153"/>
    <mergeCell ref="F153:G153"/>
    <mergeCell ref="A154:D154"/>
    <mergeCell ref="A77:E77"/>
    <mergeCell ref="F77:F78"/>
    <mergeCell ref="G77:G78"/>
    <mergeCell ref="A5:G5"/>
    <mergeCell ref="A6:G6"/>
    <mergeCell ref="A7:G7"/>
    <mergeCell ref="A9:E9"/>
    <mergeCell ref="F9:F10"/>
    <mergeCell ref="G9:G10"/>
  </mergeCells>
  <pageMargins left="0.70866141732283472" right="0.23622047244094491" top="0.35433070866141736"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dimension ref="A1:CJ286"/>
  <sheetViews>
    <sheetView zoomScale="110" zoomScaleNormal="110" workbookViewId="0">
      <pane ySplit="3" topLeftCell="A130" activePane="bottomLeft" state="frozen"/>
      <selection pane="bottomLeft" activeCell="F146" sqref="F146"/>
    </sheetView>
  </sheetViews>
  <sheetFormatPr baseColWidth="10" defaultRowHeight="15"/>
  <cols>
    <col min="1" max="1" width="5.85546875" customWidth="1"/>
    <col min="2" max="2" width="5.42578125" customWidth="1"/>
    <col min="3" max="3" width="4" customWidth="1"/>
    <col min="4" max="5" width="3.28515625" customWidth="1"/>
    <col min="6" max="6" width="32.42578125" customWidth="1"/>
    <col min="7" max="19" width="11.42578125" customWidth="1"/>
    <col min="20" max="20" width="11.42578125" style="55" customWidth="1"/>
    <col min="21" max="22" width="11.42578125" customWidth="1"/>
    <col min="23" max="23" width="9.28515625" customWidth="1"/>
  </cols>
  <sheetData>
    <row r="1" spans="1:88">
      <c r="G1" s="5"/>
      <c r="H1" s="7"/>
      <c r="K1" s="7"/>
      <c r="L1" s="408"/>
      <c r="M1" s="408"/>
      <c r="N1" s="408"/>
      <c r="O1" s="408"/>
      <c r="P1" s="408"/>
      <c r="R1" s="294"/>
      <c r="W1" s="7"/>
    </row>
    <row r="2" spans="1:88">
      <c r="F2" s="294"/>
      <c r="G2" s="6"/>
      <c r="H2" s="8" t="s">
        <v>83</v>
      </c>
      <c r="I2" s="406" t="s">
        <v>86</v>
      </c>
      <c r="J2" s="407"/>
      <c r="K2" s="8" t="s">
        <v>87</v>
      </c>
      <c r="L2" s="54"/>
      <c r="M2" s="404" t="s">
        <v>93</v>
      </c>
      <c r="N2" s="404"/>
      <c r="O2" s="404"/>
      <c r="P2" s="405"/>
      <c r="Q2" s="403" t="s">
        <v>197</v>
      </c>
      <c r="R2" s="404"/>
      <c r="S2" s="405"/>
      <c r="T2" s="403" t="s">
        <v>222</v>
      </c>
      <c r="U2" s="404"/>
      <c r="V2" s="405"/>
      <c r="W2" s="58"/>
      <c r="X2" s="3"/>
      <c r="Y2" s="3"/>
      <c r="Z2" s="3"/>
      <c r="AA2" s="3"/>
      <c r="AB2" s="3"/>
      <c r="AC2" s="3"/>
      <c r="AD2" s="3"/>
      <c r="AE2" s="3"/>
      <c r="AF2" s="3"/>
      <c r="AG2" s="3"/>
      <c r="AH2" s="3"/>
      <c r="AI2" s="3"/>
      <c r="AJ2" s="3"/>
      <c r="AK2" s="3"/>
      <c r="AL2" s="3"/>
      <c r="AM2" s="3"/>
      <c r="AN2" s="3"/>
      <c r="AO2" s="3"/>
      <c r="AP2" s="3"/>
      <c r="AQ2" s="4"/>
      <c r="AR2" s="4"/>
      <c r="AS2" s="4"/>
      <c r="AT2" s="4"/>
    </row>
    <row r="3" spans="1:88" ht="45" customHeight="1">
      <c r="A3" s="15" t="s">
        <v>191</v>
      </c>
      <c r="B3" s="15" t="s">
        <v>192</v>
      </c>
      <c r="C3" s="15" t="s">
        <v>193</v>
      </c>
      <c r="D3" s="15" t="s">
        <v>194</v>
      </c>
      <c r="E3" s="15" t="s">
        <v>195</v>
      </c>
      <c r="F3" s="16" t="s">
        <v>196</v>
      </c>
      <c r="G3" s="13" t="s">
        <v>82</v>
      </c>
      <c r="H3" s="9" t="s">
        <v>239</v>
      </c>
      <c r="I3" s="10" t="s">
        <v>84</v>
      </c>
      <c r="J3" s="10" t="s">
        <v>85</v>
      </c>
      <c r="K3" s="9" t="s">
        <v>88</v>
      </c>
      <c r="L3" s="12" t="s">
        <v>92</v>
      </c>
      <c r="M3" s="11" t="s">
        <v>217</v>
      </c>
      <c r="N3" s="11" t="s">
        <v>218</v>
      </c>
      <c r="O3" s="11" t="s">
        <v>89</v>
      </c>
      <c r="P3" s="11" t="s">
        <v>90</v>
      </c>
      <c r="Q3" s="12" t="s">
        <v>226</v>
      </c>
      <c r="R3" s="11" t="s">
        <v>227</v>
      </c>
      <c r="S3" s="11" t="s">
        <v>228</v>
      </c>
      <c r="T3" s="12" t="s">
        <v>229</v>
      </c>
      <c r="U3" s="11" t="s">
        <v>231</v>
      </c>
      <c r="V3" s="11" t="s">
        <v>230</v>
      </c>
      <c r="W3" s="14" t="s">
        <v>91</v>
      </c>
      <c r="X3" s="3"/>
      <c r="Y3" s="3"/>
      <c r="Z3" s="3"/>
      <c r="AA3" s="3"/>
      <c r="AB3" s="3"/>
      <c r="AC3" s="3"/>
      <c r="AD3" s="3"/>
      <c r="AE3" s="3"/>
      <c r="AF3" s="3"/>
      <c r="AG3" s="3"/>
      <c r="AH3" s="3"/>
      <c r="AI3" s="3"/>
      <c r="AJ3" s="3"/>
      <c r="AK3" s="3"/>
      <c r="AL3" s="3"/>
      <c r="AM3" s="3"/>
      <c r="AN3" s="3"/>
      <c r="AO3" s="3"/>
      <c r="AP3" s="3"/>
      <c r="AQ3" s="4"/>
      <c r="AR3" s="4"/>
      <c r="AS3" s="4"/>
      <c r="AT3" s="4"/>
    </row>
    <row r="4" spans="1:88">
      <c r="A4" s="38"/>
      <c r="B4" s="38"/>
      <c r="C4" s="38"/>
      <c r="D4" s="38"/>
      <c r="E4" s="38"/>
      <c r="F4" s="38"/>
      <c r="G4" s="39"/>
      <c r="H4" s="40"/>
      <c r="I4" s="41"/>
      <c r="J4" s="41"/>
      <c r="K4" s="40"/>
      <c r="L4" s="42"/>
      <c r="M4" s="41"/>
      <c r="N4" s="41"/>
      <c r="O4" s="41"/>
      <c r="P4" s="41"/>
      <c r="Q4" s="42"/>
      <c r="R4" s="41"/>
      <c r="S4" s="41"/>
      <c r="T4" s="42"/>
      <c r="U4" s="41"/>
      <c r="V4" s="43"/>
      <c r="W4" s="44"/>
    </row>
    <row r="5" spans="1:88" ht="9.75" customHeight="1">
      <c r="A5" s="17"/>
      <c r="B5" s="17"/>
      <c r="C5" s="17"/>
      <c r="D5" s="17"/>
      <c r="E5" s="17"/>
      <c r="F5" s="24" t="s">
        <v>81</v>
      </c>
      <c r="G5" s="25" t="e">
        <f t="shared" ref="G5:W5" si="0">+G7+G174</f>
        <v>#REF!</v>
      </c>
      <c r="H5" s="26" t="e">
        <f t="shared" si="0"/>
        <v>#REF!</v>
      </c>
      <c r="I5" s="27">
        <f t="shared" si="0"/>
        <v>242805000</v>
      </c>
      <c r="J5" s="27" t="e">
        <f t="shared" si="0"/>
        <v>#REF!</v>
      </c>
      <c r="K5" s="26">
        <f t="shared" si="0"/>
        <v>1886578724</v>
      </c>
      <c r="L5" s="28">
        <f t="shared" si="0"/>
        <v>15620000</v>
      </c>
      <c r="M5" s="27">
        <f t="shared" si="0"/>
        <v>0</v>
      </c>
      <c r="N5" s="27">
        <f t="shared" si="0"/>
        <v>0</v>
      </c>
      <c r="O5" s="27">
        <f t="shared" si="0"/>
        <v>0</v>
      </c>
      <c r="P5" s="27">
        <f t="shared" si="0"/>
        <v>15620000</v>
      </c>
      <c r="Q5" s="28">
        <f t="shared" si="0"/>
        <v>1221708118</v>
      </c>
      <c r="R5" s="27">
        <f t="shared" si="0"/>
        <v>1221708118</v>
      </c>
      <c r="S5" s="27">
        <f t="shared" si="0"/>
        <v>0</v>
      </c>
      <c r="T5" s="28">
        <f t="shared" si="0"/>
        <v>649250606</v>
      </c>
      <c r="U5" s="27">
        <f t="shared" si="0"/>
        <v>519400485</v>
      </c>
      <c r="V5" s="27">
        <f t="shared" si="0"/>
        <v>129850121</v>
      </c>
      <c r="W5" s="26">
        <f t="shared" si="0"/>
        <v>0</v>
      </c>
    </row>
    <row r="6" spans="1:88" ht="9.75" customHeight="1">
      <c r="A6" s="17"/>
      <c r="B6" s="17"/>
      <c r="C6" s="17"/>
      <c r="D6" s="17"/>
      <c r="E6" s="17"/>
      <c r="F6" s="17"/>
      <c r="G6" s="18"/>
      <c r="H6" s="19"/>
      <c r="I6" s="20"/>
      <c r="J6" s="20"/>
      <c r="K6" s="19"/>
      <c r="L6" s="21"/>
      <c r="M6" s="20"/>
      <c r="N6" s="20"/>
      <c r="O6" s="20"/>
      <c r="P6" s="20"/>
      <c r="Q6" s="21"/>
      <c r="R6" s="20"/>
      <c r="S6" s="20"/>
      <c r="T6" s="21"/>
      <c r="U6" s="20"/>
      <c r="V6" s="22"/>
      <c r="W6" s="23"/>
    </row>
    <row r="7" spans="1:88" ht="9.75" customHeight="1">
      <c r="A7" s="29"/>
      <c r="B7" s="29"/>
      <c r="C7" s="29"/>
      <c r="D7" s="29"/>
      <c r="E7" s="30"/>
      <c r="F7" s="24" t="s">
        <v>0</v>
      </c>
      <c r="G7" s="25" t="e">
        <f t="shared" ref="G7:W7" si="1">+G9+G45+G91+G130+G156</f>
        <v>#REF!</v>
      </c>
      <c r="H7" s="26" t="e">
        <f t="shared" si="1"/>
        <v>#REF!</v>
      </c>
      <c r="I7" s="27">
        <f t="shared" si="1"/>
        <v>242805000</v>
      </c>
      <c r="J7" s="27" t="e">
        <f t="shared" si="1"/>
        <v>#REF!</v>
      </c>
      <c r="K7" s="26">
        <f t="shared" si="1"/>
        <v>454736806</v>
      </c>
      <c r="L7" s="28">
        <f t="shared" si="1"/>
        <v>15620000</v>
      </c>
      <c r="M7" s="27">
        <f t="shared" si="1"/>
        <v>0</v>
      </c>
      <c r="N7" s="27">
        <f t="shared" si="1"/>
        <v>0</v>
      </c>
      <c r="O7" s="27">
        <f t="shared" si="1"/>
        <v>0</v>
      </c>
      <c r="P7" s="27">
        <f t="shared" si="1"/>
        <v>15620000</v>
      </c>
      <c r="Q7" s="28">
        <f t="shared" si="1"/>
        <v>244341624</v>
      </c>
      <c r="R7" s="27">
        <f t="shared" si="1"/>
        <v>244341624</v>
      </c>
      <c r="S7" s="27">
        <f t="shared" si="1"/>
        <v>0</v>
      </c>
      <c r="T7" s="28">
        <f t="shared" si="1"/>
        <v>194775182</v>
      </c>
      <c r="U7" s="27">
        <f t="shared" si="1"/>
        <v>194775182</v>
      </c>
      <c r="V7" s="27">
        <f t="shared" si="1"/>
        <v>0</v>
      </c>
      <c r="W7" s="26">
        <f t="shared" si="1"/>
        <v>0</v>
      </c>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row>
    <row r="8" spans="1:88" ht="9.75" customHeight="1">
      <c r="A8" s="29"/>
      <c r="B8" s="29"/>
      <c r="C8" s="29"/>
      <c r="D8" s="29"/>
      <c r="E8" s="30"/>
      <c r="F8" s="24"/>
      <c r="G8" s="18" t="e">
        <f>+G9-'CALCULO SALARIO'!F23</f>
        <v>#REF!</v>
      </c>
      <c r="H8" s="19"/>
      <c r="I8" s="20"/>
      <c r="J8" s="20"/>
      <c r="K8" s="19"/>
      <c r="L8" s="21"/>
      <c r="M8" s="20"/>
      <c r="N8" s="20"/>
      <c r="O8" s="20"/>
      <c r="P8" s="20"/>
      <c r="Q8" s="21"/>
      <c r="R8" s="20"/>
      <c r="S8" s="20"/>
      <c r="T8" s="21"/>
      <c r="U8" s="20"/>
      <c r="V8" s="22"/>
      <c r="W8" s="23"/>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row>
    <row r="9" spans="1:88" ht="9.75" customHeight="1">
      <c r="A9" s="29">
        <v>100</v>
      </c>
      <c r="B9" s="29"/>
      <c r="C9" s="29"/>
      <c r="D9" s="29"/>
      <c r="E9" s="30"/>
      <c r="F9" s="24" t="s">
        <v>1</v>
      </c>
      <c r="G9" s="25" t="e">
        <f>+G11+G18+G22+G29+G41</f>
        <v>#REF!</v>
      </c>
      <c r="H9" s="26" t="e">
        <f>+H11+H18+H22+H29+H41</f>
        <v>#REF!</v>
      </c>
      <c r="I9" s="27">
        <f>+I11+I18+I22+I29+I41</f>
        <v>208205000</v>
      </c>
      <c r="J9" s="27" t="e">
        <f>+J11+J18+J22+J29+J41</f>
        <v>#REF!</v>
      </c>
      <c r="K9" s="26">
        <f t="shared" ref="K9:W9" si="2">+K11+K18+K22+K29+K41</f>
        <v>113120000</v>
      </c>
      <c r="L9" s="28">
        <f t="shared" si="2"/>
        <v>15620000</v>
      </c>
      <c r="M9" s="27">
        <f t="shared" si="2"/>
        <v>0</v>
      </c>
      <c r="N9" s="27">
        <f t="shared" si="2"/>
        <v>0</v>
      </c>
      <c r="O9" s="27">
        <f t="shared" si="2"/>
        <v>0</v>
      </c>
      <c r="P9" s="27">
        <f t="shared" si="2"/>
        <v>15620000</v>
      </c>
      <c r="Q9" s="28">
        <f t="shared" si="2"/>
        <v>97500000</v>
      </c>
      <c r="R9" s="27">
        <f t="shared" si="2"/>
        <v>97500000</v>
      </c>
      <c r="S9" s="27">
        <f t="shared" si="2"/>
        <v>0</v>
      </c>
      <c r="T9" s="28">
        <f>+T11+T18+T22+T29+T41</f>
        <v>0</v>
      </c>
      <c r="U9" s="27">
        <f t="shared" si="2"/>
        <v>0</v>
      </c>
      <c r="V9" s="27">
        <f t="shared" si="2"/>
        <v>0</v>
      </c>
      <c r="W9" s="26">
        <f t="shared" si="2"/>
        <v>0</v>
      </c>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row>
    <row r="10" spans="1:88" ht="9.75" customHeight="1">
      <c r="A10" s="29"/>
      <c r="B10" s="29"/>
      <c r="C10" s="29"/>
      <c r="D10" s="29"/>
      <c r="E10" s="30"/>
      <c r="F10" s="24"/>
      <c r="G10" s="18"/>
      <c r="H10" s="19"/>
      <c r="I10" s="20"/>
      <c r="J10" s="20"/>
      <c r="K10" s="19"/>
      <c r="L10" s="21"/>
      <c r="M10" s="20"/>
      <c r="N10" s="20"/>
      <c r="O10" s="20"/>
      <c r="P10" s="20"/>
      <c r="Q10" s="21"/>
      <c r="R10" s="20"/>
      <c r="S10" s="20"/>
      <c r="T10" s="21"/>
      <c r="U10" s="20"/>
      <c r="V10" s="22"/>
      <c r="W10" s="23"/>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row>
    <row r="11" spans="1:88" ht="9.75" customHeight="1">
      <c r="A11" s="29"/>
      <c r="B11" s="29">
        <v>110</v>
      </c>
      <c r="C11" s="29"/>
      <c r="D11" s="29"/>
      <c r="E11" s="30"/>
      <c r="F11" s="24" t="s">
        <v>2</v>
      </c>
      <c r="G11" s="25">
        <f>SUM(G13:G16)</f>
        <v>399729200</v>
      </c>
      <c r="H11" s="26">
        <f t="shared" ref="H11:W11" si="3">SUM(H13:H16)</f>
        <v>385429200</v>
      </c>
      <c r="I11" s="27">
        <f t="shared" si="3"/>
        <v>196365000</v>
      </c>
      <c r="J11" s="27">
        <f t="shared" si="3"/>
        <v>189064200</v>
      </c>
      <c r="K11" s="26">
        <f>SUM(K13:K16)</f>
        <v>14300000</v>
      </c>
      <c r="L11" s="28">
        <f t="shared" si="3"/>
        <v>14300000</v>
      </c>
      <c r="M11" s="27">
        <f t="shared" si="3"/>
        <v>0</v>
      </c>
      <c r="N11" s="27">
        <f>SUM(N13:N16)</f>
        <v>0</v>
      </c>
      <c r="O11" s="27">
        <f>SUM(O13:O16)</f>
        <v>0</v>
      </c>
      <c r="P11" s="27">
        <f t="shared" si="3"/>
        <v>14300000</v>
      </c>
      <c r="Q11" s="28">
        <f t="shared" si="3"/>
        <v>0</v>
      </c>
      <c r="R11" s="27">
        <f t="shared" si="3"/>
        <v>0</v>
      </c>
      <c r="S11" s="27">
        <f t="shared" si="3"/>
        <v>0</v>
      </c>
      <c r="T11" s="28">
        <f>SUM(T13:T16)</f>
        <v>0</v>
      </c>
      <c r="U11" s="27">
        <f t="shared" si="3"/>
        <v>0</v>
      </c>
      <c r="V11" s="27">
        <f t="shared" si="3"/>
        <v>0</v>
      </c>
      <c r="W11" s="26">
        <f t="shared" si="3"/>
        <v>0</v>
      </c>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row>
    <row r="12" spans="1:88" ht="9.75" customHeight="1">
      <c r="A12" s="31"/>
      <c r="B12" s="31"/>
      <c r="C12" s="31"/>
      <c r="D12" s="31"/>
      <c r="E12" s="32"/>
      <c r="F12" s="33"/>
      <c r="G12" s="18"/>
      <c r="H12" s="19"/>
      <c r="I12" s="20"/>
      <c r="J12" s="20"/>
      <c r="K12" s="19"/>
      <c r="L12" s="21"/>
      <c r="M12" s="20"/>
      <c r="N12" s="20"/>
      <c r="O12" s="20"/>
      <c r="P12" s="20"/>
      <c r="Q12" s="21"/>
      <c r="R12" s="20"/>
      <c r="S12" s="20"/>
      <c r="T12" s="21"/>
      <c r="U12" s="20"/>
      <c r="V12" s="20"/>
      <c r="W12" s="19"/>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row>
    <row r="13" spans="1:88" ht="9.75" customHeight="1">
      <c r="A13" s="34"/>
      <c r="B13" s="34"/>
      <c r="C13" s="34">
        <v>111</v>
      </c>
      <c r="D13" s="34">
        <v>30</v>
      </c>
      <c r="E13" s="35" t="s">
        <v>3</v>
      </c>
      <c r="F13" s="36" t="s">
        <v>4</v>
      </c>
      <c r="G13" s="18">
        <f>+H13+K13+W13</f>
        <v>177928800</v>
      </c>
      <c r="H13" s="19">
        <f>SUM(I13:J13)</f>
        <v>164728800</v>
      </c>
      <c r="I13" s="20">
        <f>'anexo junta'!E14</f>
        <v>14400000</v>
      </c>
      <c r="J13" s="20">
        <f>'anexo inte'!E21</f>
        <v>150328800</v>
      </c>
      <c r="K13" s="19">
        <f>+L13+Q13+T13</f>
        <v>13200000</v>
      </c>
      <c r="L13" s="21">
        <f>SUM(M13:P13)</f>
        <v>13200000</v>
      </c>
      <c r="M13" s="20">
        <v>0</v>
      </c>
      <c r="N13" s="20">
        <v>0</v>
      </c>
      <c r="O13" s="20">
        <v>0</v>
      </c>
      <c r="P13" s="20">
        <f>'anexo transito'!E14</f>
        <v>13200000</v>
      </c>
      <c r="Q13" s="21">
        <f>SUM(R13:S13)</f>
        <v>0</v>
      </c>
      <c r="R13" s="20">
        <v>0</v>
      </c>
      <c r="S13" s="20">
        <v>0</v>
      </c>
      <c r="T13" s="21">
        <f>SUM(U13:V13)</f>
        <v>0</v>
      </c>
      <c r="U13" s="20"/>
      <c r="V13" s="20"/>
      <c r="W13" s="19">
        <v>0</v>
      </c>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row>
    <row r="14" spans="1:88" ht="9.75" customHeight="1">
      <c r="A14" s="34"/>
      <c r="B14" s="34"/>
      <c r="C14" s="34">
        <v>112</v>
      </c>
      <c r="D14" s="34">
        <v>30</v>
      </c>
      <c r="E14" s="35" t="s">
        <v>3</v>
      </c>
      <c r="F14" s="36" t="s">
        <v>5</v>
      </c>
      <c r="G14" s="18">
        <f>+H14+K14+W14</f>
        <v>123660000</v>
      </c>
      <c r="H14" s="19">
        <f>SUM(I14:J14)</f>
        <v>123660000</v>
      </c>
      <c r="I14" s="20">
        <f>'anexo junta'!E27</f>
        <v>123660000</v>
      </c>
      <c r="J14" s="20">
        <v>0</v>
      </c>
      <c r="K14" s="19">
        <f>+L14+Q14+T14</f>
        <v>0</v>
      </c>
      <c r="L14" s="21">
        <f>SUM(M14:P14)</f>
        <v>0</v>
      </c>
      <c r="M14" s="20">
        <v>0</v>
      </c>
      <c r="N14" s="20">
        <v>0</v>
      </c>
      <c r="O14" s="20">
        <v>0</v>
      </c>
      <c r="P14" s="20">
        <v>0</v>
      </c>
      <c r="Q14" s="21">
        <f>SUM(R14:S14)</f>
        <v>0</v>
      </c>
      <c r="R14" s="20">
        <v>0</v>
      </c>
      <c r="S14" s="20">
        <v>0</v>
      </c>
      <c r="T14" s="21">
        <f>SUM(U14:V14)</f>
        <v>0</v>
      </c>
      <c r="U14" s="20"/>
      <c r="V14" s="20"/>
      <c r="W14" s="19">
        <v>0</v>
      </c>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row>
    <row r="15" spans="1:88" ht="9.75" customHeight="1">
      <c r="A15" s="34"/>
      <c r="B15" s="34"/>
      <c r="C15" s="34">
        <v>113</v>
      </c>
      <c r="D15" s="34">
        <v>30</v>
      </c>
      <c r="E15" s="35" t="s">
        <v>3</v>
      </c>
      <c r="F15" s="36" t="s">
        <v>6</v>
      </c>
      <c r="G15" s="18">
        <f>+H15+K15+W15</f>
        <v>67392000</v>
      </c>
      <c r="H15" s="19">
        <f>SUM(I15:J15)</f>
        <v>67392000</v>
      </c>
      <c r="I15" s="20">
        <f>'anexo junta'!E40</f>
        <v>43200000</v>
      </c>
      <c r="J15" s="20">
        <f>'anexo inte'!E35</f>
        <v>24192000</v>
      </c>
      <c r="K15" s="19">
        <f>+L15+Q15+T15</f>
        <v>0</v>
      </c>
      <c r="L15" s="21">
        <f>SUM(M15:P15)</f>
        <v>0</v>
      </c>
      <c r="M15" s="20">
        <v>0</v>
      </c>
      <c r="N15" s="20">
        <v>0</v>
      </c>
      <c r="O15" s="20">
        <v>0</v>
      </c>
      <c r="P15" s="20">
        <v>0</v>
      </c>
      <c r="Q15" s="21">
        <f>SUM(R15:S15)</f>
        <v>0</v>
      </c>
      <c r="R15" s="20">
        <v>0</v>
      </c>
      <c r="S15" s="20">
        <v>0</v>
      </c>
      <c r="T15" s="21">
        <f>SUM(U15:V15)</f>
        <v>0</v>
      </c>
      <c r="U15" s="20"/>
      <c r="V15" s="20"/>
      <c r="W15" s="19">
        <v>0</v>
      </c>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row>
    <row r="16" spans="1:88" ht="9.75" customHeight="1">
      <c r="A16" s="34"/>
      <c r="B16" s="34"/>
      <c r="C16" s="34">
        <v>114</v>
      </c>
      <c r="D16" s="34">
        <v>30</v>
      </c>
      <c r="E16" s="35" t="s">
        <v>3</v>
      </c>
      <c r="F16" s="36" t="s">
        <v>7</v>
      </c>
      <c r="G16" s="18">
        <f>+H16+K16+W16</f>
        <v>30748400</v>
      </c>
      <c r="H16" s="19">
        <f>SUM(I16:J16)</f>
        <v>29648400</v>
      </c>
      <c r="I16" s="20">
        <f>SUM(I13:I15)/12</f>
        <v>15105000</v>
      </c>
      <c r="J16" s="20">
        <f>SUM(J13:J15)/12</f>
        <v>14543400</v>
      </c>
      <c r="K16" s="19">
        <f>+L16+Q16+T16</f>
        <v>1100000</v>
      </c>
      <c r="L16" s="21">
        <f>SUM(M16:P16)</f>
        <v>1100000</v>
      </c>
      <c r="M16" s="20">
        <f>+(M13+M14+M15)/12</f>
        <v>0</v>
      </c>
      <c r="N16" s="20">
        <f>+(N13+N14+N15)/12</f>
        <v>0</v>
      </c>
      <c r="O16" s="20">
        <f>+(O13+O14+O15)/12</f>
        <v>0</v>
      </c>
      <c r="P16" s="20">
        <f>SUM(P13:P15)/12</f>
        <v>1100000</v>
      </c>
      <c r="Q16" s="21">
        <f>SUM(R16:S16)</f>
        <v>0</v>
      </c>
      <c r="R16" s="20">
        <f t="shared" ref="R16:W16" si="4">+(R13+R14+R15)/12</f>
        <v>0</v>
      </c>
      <c r="S16" s="20">
        <f t="shared" si="4"/>
        <v>0</v>
      </c>
      <c r="T16" s="21">
        <f>SUM(U16:V16)</f>
        <v>0</v>
      </c>
      <c r="U16" s="20"/>
      <c r="V16" s="20"/>
      <c r="W16" s="19">
        <f t="shared" si="4"/>
        <v>0</v>
      </c>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row>
    <row r="17" spans="1:88" ht="9.75" customHeight="1">
      <c r="A17" s="31"/>
      <c r="B17" s="31"/>
      <c r="C17" s="31"/>
      <c r="D17" s="31"/>
      <c r="E17" s="32"/>
      <c r="F17" s="33"/>
      <c r="G17" s="18"/>
      <c r="H17" s="19"/>
      <c r="I17" s="20"/>
      <c r="J17" s="20"/>
      <c r="K17" s="19"/>
      <c r="L17" s="21"/>
      <c r="M17" s="20"/>
      <c r="N17" s="20"/>
      <c r="O17" s="20"/>
      <c r="P17" s="20"/>
      <c r="Q17" s="21"/>
      <c r="R17" s="20"/>
      <c r="S17" s="20"/>
      <c r="T17" s="21"/>
      <c r="U17" s="20"/>
      <c r="V17" s="20"/>
      <c r="W17" s="19"/>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row>
    <row r="18" spans="1:88" ht="9.75" customHeight="1">
      <c r="A18" s="29"/>
      <c r="B18" s="29">
        <v>120</v>
      </c>
      <c r="C18" s="29"/>
      <c r="D18" s="29"/>
      <c r="E18" s="30"/>
      <c r="F18" s="24" t="s">
        <v>8</v>
      </c>
      <c r="G18" s="25">
        <f>SUM(G20:G20)</f>
        <v>0</v>
      </c>
      <c r="H18" s="26">
        <f>SUM(H20:H20)</f>
        <v>0</v>
      </c>
      <c r="I18" s="37">
        <f>SUM(I20:I20)</f>
        <v>0</v>
      </c>
      <c r="J18" s="37">
        <f>SUM(J20:J20)</f>
        <v>0</v>
      </c>
      <c r="K18" s="26">
        <f t="shared" ref="K18:R18" si="5">SUM(K20:K20)</f>
        <v>0</v>
      </c>
      <c r="L18" s="28">
        <f t="shared" si="5"/>
        <v>0</v>
      </c>
      <c r="M18" s="37">
        <f t="shared" si="5"/>
        <v>0</v>
      </c>
      <c r="N18" s="37">
        <f>SUM(N20:N20)</f>
        <v>0</v>
      </c>
      <c r="O18" s="37">
        <f>SUM(O20:O20)</f>
        <v>0</v>
      </c>
      <c r="P18" s="37">
        <f t="shared" si="5"/>
        <v>0</v>
      </c>
      <c r="Q18" s="28">
        <f t="shared" si="5"/>
        <v>0</v>
      </c>
      <c r="R18" s="37">
        <f t="shared" si="5"/>
        <v>0</v>
      </c>
      <c r="S18" s="37">
        <f>SUM(S20:S20)</f>
        <v>0</v>
      </c>
      <c r="T18" s="28">
        <f>SUM(T20:T20)</f>
        <v>0</v>
      </c>
      <c r="U18" s="37">
        <f>SUM(U20:U20)</f>
        <v>0</v>
      </c>
      <c r="V18" s="37">
        <f>SUM(V20:V20)</f>
        <v>0</v>
      </c>
      <c r="W18" s="26">
        <f>SUM(W20:W20)</f>
        <v>0</v>
      </c>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row>
    <row r="19" spans="1:88" ht="9.75" customHeight="1">
      <c r="A19" s="31"/>
      <c r="B19" s="31"/>
      <c r="C19" s="31"/>
      <c r="D19" s="31"/>
      <c r="E19" s="32"/>
      <c r="F19" s="33"/>
      <c r="G19" s="18"/>
      <c r="H19" s="19"/>
      <c r="I19" s="20"/>
      <c r="J19" s="20"/>
      <c r="K19" s="19"/>
      <c r="L19" s="21"/>
      <c r="M19" s="20"/>
      <c r="N19" s="20"/>
      <c r="O19" s="20"/>
      <c r="P19" s="20"/>
      <c r="Q19" s="21"/>
      <c r="R19" s="20"/>
      <c r="S19" s="20"/>
      <c r="T19" s="21"/>
      <c r="U19" s="20"/>
      <c r="V19" s="20"/>
      <c r="W19" s="19"/>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row>
    <row r="20" spans="1:88" ht="9.75" customHeight="1">
      <c r="A20" s="34"/>
      <c r="B20" s="34"/>
      <c r="C20" s="34">
        <v>123</v>
      </c>
      <c r="D20" s="34">
        <v>30</v>
      </c>
      <c r="E20" s="35" t="s">
        <v>3</v>
      </c>
      <c r="F20" s="36" t="s">
        <v>9</v>
      </c>
      <c r="G20" s="18">
        <f>+H20+K20+W20</f>
        <v>0</v>
      </c>
      <c r="H20" s="19">
        <f>SUM(I20:J20)</f>
        <v>0</v>
      </c>
      <c r="I20" s="20">
        <v>0</v>
      </c>
      <c r="J20" s="20">
        <v>0</v>
      </c>
      <c r="K20" s="19">
        <f>+L20+Q20+T20</f>
        <v>0</v>
      </c>
      <c r="L20" s="21">
        <f>SUM(M20:P20)</f>
        <v>0</v>
      </c>
      <c r="M20" s="20">
        <v>0</v>
      </c>
      <c r="N20" s="20">
        <v>0</v>
      </c>
      <c r="O20" s="20">
        <v>0</v>
      </c>
      <c r="P20" s="20">
        <v>0</v>
      </c>
      <c r="Q20" s="21">
        <f>SUM(R20:S20)</f>
        <v>0</v>
      </c>
      <c r="R20" s="20">
        <v>0</v>
      </c>
      <c r="S20" s="20">
        <v>0</v>
      </c>
      <c r="T20" s="21">
        <f>SUM(U20:V20)</f>
        <v>0</v>
      </c>
      <c r="U20" s="20">
        <v>0</v>
      </c>
      <c r="V20" s="20">
        <v>0</v>
      </c>
      <c r="W20" s="19">
        <v>0</v>
      </c>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row>
    <row r="21" spans="1:88" ht="9.75" customHeight="1">
      <c r="A21" s="31"/>
      <c r="B21" s="31"/>
      <c r="C21" s="31"/>
      <c r="D21" s="31"/>
      <c r="E21" s="32"/>
      <c r="F21" s="33"/>
      <c r="G21" s="18"/>
      <c r="H21" s="19"/>
      <c r="I21" s="20"/>
      <c r="J21" s="20"/>
      <c r="K21" s="19"/>
      <c r="L21" s="21"/>
      <c r="M21" s="20"/>
      <c r="N21" s="20"/>
      <c r="O21" s="20"/>
      <c r="P21" s="20"/>
      <c r="Q21" s="21"/>
      <c r="R21" s="20"/>
      <c r="S21" s="20"/>
      <c r="T21" s="21"/>
      <c r="U21" s="20"/>
      <c r="V21" s="20"/>
      <c r="W21" s="19"/>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row>
    <row r="22" spans="1:88" ht="9.75" customHeight="1">
      <c r="A22" s="29"/>
      <c r="B22" s="29">
        <v>130</v>
      </c>
      <c r="C22" s="29"/>
      <c r="D22" s="29"/>
      <c r="E22" s="30"/>
      <c r="F22" s="24" t="s">
        <v>10</v>
      </c>
      <c r="G22" s="25" t="e">
        <f>SUM(G24:G27)</f>
        <v>#REF!</v>
      </c>
      <c r="H22" s="26" t="e">
        <f>SUM(H24:H27)</f>
        <v>#REF!</v>
      </c>
      <c r="I22" s="27">
        <f>SUM(I24:I27)</f>
        <v>1440000</v>
      </c>
      <c r="J22" s="27" t="e">
        <f>SUM(J24:J27)</f>
        <v>#REF!</v>
      </c>
      <c r="K22" s="26">
        <f>SUM(K24:K27)</f>
        <v>1320000</v>
      </c>
      <c r="L22" s="28">
        <f t="shared" ref="L22:W22" si="6">SUM(L24:L27)</f>
        <v>1320000</v>
      </c>
      <c r="M22" s="27">
        <f t="shared" si="6"/>
        <v>0</v>
      </c>
      <c r="N22" s="27">
        <f>SUM(N24:N27)</f>
        <v>0</v>
      </c>
      <c r="O22" s="27">
        <f>SUM(O24:O27)</f>
        <v>0</v>
      </c>
      <c r="P22" s="27">
        <f t="shared" si="6"/>
        <v>1320000</v>
      </c>
      <c r="Q22" s="28">
        <f t="shared" si="6"/>
        <v>0</v>
      </c>
      <c r="R22" s="27">
        <f t="shared" si="6"/>
        <v>0</v>
      </c>
      <c r="S22" s="27">
        <f t="shared" si="6"/>
        <v>0</v>
      </c>
      <c r="T22" s="28">
        <f>SUM(T24:T27)</f>
        <v>0</v>
      </c>
      <c r="U22" s="27">
        <f t="shared" si="6"/>
        <v>0</v>
      </c>
      <c r="V22" s="27">
        <f t="shared" si="6"/>
        <v>0</v>
      </c>
      <c r="W22" s="26">
        <f t="shared" si="6"/>
        <v>0</v>
      </c>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row>
    <row r="23" spans="1:88" ht="9.75" customHeight="1">
      <c r="A23" s="31"/>
      <c r="B23" s="31"/>
      <c r="C23" s="31"/>
      <c r="D23" s="31"/>
      <c r="E23" s="32"/>
      <c r="F23" s="33"/>
      <c r="G23" s="18"/>
      <c r="H23" s="19"/>
      <c r="I23" s="20"/>
      <c r="J23" s="20"/>
      <c r="K23" s="19"/>
      <c r="L23" s="21"/>
      <c r="M23" s="20"/>
      <c r="N23" s="20"/>
      <c r="O23" s="20"/>
      <c r="P23" s="20"/>
      <c r="Q23" s="21"/>
      <c r="R23" s="20"/>
      <c r="S23" s="20"/>
      <c r="T23" s="21"/>
      <c r="U23" s="20"/>
      <c r="V23" s="20"/>
      <c r="W23" s="19"/>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row>
    <row r="24" spans="1:88" ht="9.75" customHeight="1">
      <c r="A24" s="34"/>
      <c r="B24" s="34"/>
      <c r="C24" s="34">
        <v>133</v>
      </c>
      <c r="D24" s="34">
        <v>30</v>
      </c>
      <c r="E24" s="35" t="s">
        <v>3</v>
      </c>
      <c r="F24" s="36" t="s">
        <v>11</v>
      </c>
      <c r="G24" s="18">
        <f>+H24+K24+W24</f>
        <v>0</v>
      </c>
      <c r="H24" s="19">
        <f>SUM(I24:J24)</f>
        <v>0</v>
      </c>
      <c r="I24" s="20">
        <v>0</v>
      </c>
      <c r="J24" s="20">
        <v>0</v>
      </c>
      <c r="K24" s="19">
        <f>+L24+Q24+T24</f>
        <v>0</v>
      </c>
      <c r="L24" s="21">
        <f>SUM(M24:P24)</f>
        <v>0</v>
      </c>
      <c r="M24" s="20">
        <v>0</v>
      </c>
      <c r="N24" s="20">
        <v>0</v>
      </c>
      <c r="O24" s="20">
        <v>0</v>
      </c>
      <c r="P24" s="20">
        <v>0</v>
      </c>
      <c r="Q24" s="21">
        <f>SUM(R24:S24)</f>
        <v>0</v>
      </c>
      <c r="R24" s="20">
        <v>0</v>
      </c>
      <c r="S24" s="20">
        <v>0</v>
      </c>
      <c r="T24" s="21">
        <f>SUM(U24:V24)</f>
        <v>0</v>
      </c>
      <c r="U24" s="20">
        <v>0</v>
      </c>
      <c r="V24" s="20">
        <v>0</v>
      </c>
      <c r="W24" s="19">
        <v>0</v>
      </c>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row>
    <row r="25" spans="1:88" ht="9.75" customHeight="1">
      <c r="A25" s="34"/>
      <c r="B25" s="34"/>
      <c r="C25" s="34">
        <v>134</v>
      </c>
      <c r="D25" s="34">
        <v>30</v>
      </c>
      <c r="E25" s="35" t="s">
        <v>3</v>
      </c>
      <c r="F25" s="36" t="s">
        <v>12</v>
      </c>
      <c r="G25" s="18" t="e">
        <f>+H25+K25+W25</f>
        <v>#REF!</v>
      </c>
      <c r="H25" s="19" t="e">
        <f>SUM(I25:J25)</f>
        <v>#REF!</v>
      </c>
      <c r="I25" s="20">
        <f>+I13*0.1</f>
        <v>1440000</v>
      </c>
      <c r="J25" s="20" t="e">
        <f>+(J13-'SUELDO INTE'!F18)*0.1</f>
        <v>#REF!</v>
      </c>
      <c r="K25" s="19">
        <f>+L25+Q25+T25</f>
        <v>1320000</v>
      </c>
      <c r="L25" s="21">
        <f>SUM(M25:P25)</f>
        <v>1320000</v>
      </c>
      <c r="M25" s="20">
        <f>+M13*0.1</f>
        <v>0</v>
      </c>
      <c r="N25" s="20">
        <f>+N13*0.1</f>
        <v>0</v>
      </c>
      <c r="O25" s="20">
        <f>+O13*0.1</f>
        <v>0</v>
      </c>
      <c r="P25" s="20">
        <f>+P13*0.1</f>
        <v>1320000</v>
      </c>
      <c r="Q25" s="21">
        <f>SUM(R25:S25)</f>
        <v>0</v>
      </c>
      <c r="R25" s="20">
        <f t="shared" ref="R25:W25" si="7">+R13*0.1</f>
        <v>0</v>
      </c>
      <c r="S25" s="20">
        <f t="shared" si="7"/>
        <v>0</v>
      </c>
      <c r="T25" s="21">
        <f>SUM(U25:V25)</f>
        <v>0</v>
      </c>
      <c r="U25" s="20">
        <f t="shared" si="7"/>
        <v>0</v>
      </c>
      <c r="V25" s="20">
        <f t="shared" si="7"/>
        <v>0</v>
      </c>
      <c r="W25" s="19">
        <f t="shared" si="7"/>
        <v>0</v>
      </c>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row>
    <row r="26" spans="1:88" ht="9.75" customHeight="1">
      <c r="A26" s="34"/>
      <c r="B26" s="34"/>
      <c r="C26" s="34">
        <v>135</v>
      </c>
      <c r="D26" s="34">
        <v>30</v>
      </c>
      <c r="E26" s="35" t="s">
        <v>3</v>
      </c>
      <c r="F26" s="36" t="s">
        <v>220</v>
      </c>
      <c r="G26" s="18">
        <f>+H26+K26+W26</f>
        <v>2500000</v>
      </c>
      <c r="H26" s="19">
        <f>SUM(I26:J26)</f>
        <v>2500000</v>
      </c>
      <c r="I26" s="20">
        <v>0</v>
      </c>
      <c r="J26" s="20">
        <v>2500000</v>
      </c>
      <c r="K26" s="19">
        <f>+L26+Q26+T26</f>
        <v>0</v>
      </c>
      <c r="L26" s="21">
        <f>SUM(M26:P26)</f>
        <v>0</v>
      </c>
      <c r="M26" s="20">
        <v>0</v>
      </c>
      <c r="N26" s="20">
        <v>0</v>
      </c>
      <c r="O26" s="20">
        <v>0</v>
      </c>
      <c r="P26" s="20">
        <v>0</v>
      </c>
      <c r="Q26" s="21">
        <f>SUM(R26:S26)</f>
        <v>0</v>
      </c>
      <c r="R26" s="20">
        <v>0</v>
      </c>
      <c r="S26" s="20">
        <v>0</v>
      </c>
      <c r="T26" s="21">
        <f>SUM(U26:V26)</f>
        <v>0</v>
      </c>
      <c r="U26" s="20">
        <v>0</v>
      </c>
      <c r="V26" s="20">
        <v>0</v>
      </c>
      <c r="W26" s="19">
        <v>0</v>
      </c>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row>
    <row r="27" spans="1:88" ht="9.75" customHeight="1">
      <c r="A27" s="34"/>
      <c r="B27" s="34"/>
      <c r="C27" s="34">
        <v>137</v>
      </c>
      <c r="D27" s="34">
        <v>30</v>
      </c>
      <c r="E27" s="35" t="s">
        <v>3</v>
      </c>
      <c r="F27" s="36" t="s">
        <v>13</v>
      </c>
      <c r="G27" s="18">
        <f>+H27+K27+W27</f>
        <v>0</v>
      </c>
      <c r="H27" s="19">
        <f>SUM(I27:J27)</f>
        <v>0</v>
      </c>
      <c r="I27" s="20">
        <v>0</v>
      </c>
      <c r="J27" s="20">
        <v>0</v>
      </c>
      <c r="K27" s="19">
        <f>+L27+Q27+T27</f>
        <v>0</v>
      </c>
      <c r="L27" s="21">
        <f>SUM(M27:P27)</f>
        <v>0</v>
      </c>
      <c r="M27" s="20">
        <v>0</v>
      </c>
      <c r="N27" s="20">
        <v>0</v>
      </c>
      <c r="O27" s="20">
        <v>0</v>
      </c>
      <c r="P27" s="20">
        <v>0</v>
      </c>
      <c r="Q27" s="21">
        <f>SUM(R27:S27)</f>
        <v>0</v>
      </c>
      <c r="R27" s="20">
        <v>0</v>
      </c>
      <c r="S27" s="20">
        <v>0</v>
      </c>
      <c r="T27" s="21">
        <f>SUM(U27:V27)</f>
        <v>0</v>
      </c>
      <c r="U27" s="20">
        <v>0</v>
      </c>
      <c r="V27" s="20">
        <v>0</v>
      </c>
      <c r="W27" s="19">
        <v>0</v>
      </c>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row>
    <row r="28" spans="1:88" ht="9.75" customHeight="1">
      <c r="A28" s="31"/>
      <c r="B28" s="31"/>
      <c r="C28" s="31"/>
      <c r="D28" s="31"/>
      <c r="E28" s="32"/>
      <c r="F28" s="33"/>
      <c r="G28" s="18"/>
      <c r="H28" s="19"/>
      <c r="I28" s="20"/>
      <c r="J28" s="20"/>
      <c r="K28" s="19"/>
      <c r="L28" s="21"/>
      <c r="M28" s="20"/>
      <c r="N28" s="20"/>
      <c r="O28" s="20"/>
      <c r="P28" s="20"/>
      <c r="Q28" s="21"/>
      <c r="R28" s="20"/>
      <c r="S28" s="20"/>
      <c r="T28" s="21"/>
      <c r="U28" s="20"/>
      <c r="V28" s="20"/>
      <c r="W28" s="19"/>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row>
    <row r="29" spans="1:88" ht="9.75" customHeight="1">
      <c r="A29" s="29"/>
      <c r="B29" s="29">
        <v>140</v>
      </c>
      <c r="C29" s="29"/>
      <c r="D29" s="29"/>
      <c r="E29" s="30"/>
      <c r="F29" s="24" t="s">
        <v>14</v>
      </c>
      <c r="G29" s="25">
        <f>SUM(G31:G39)</f>
        <v>278200000</v>
      </c>
      <c r="H29" s="26">
        <f>SUM(H31:H39)</f>
        <v>180700000</v>
      </c>
      <c r="I29" s="27">
        <f>SUM(I31:I39)</f>
        <v>10400000</v>
      </c>
      <c r="J29" s="27">
        <f>SUM(J31:J39)</f>
        <v>170300000</v>
      </c>
      <c r="K29" s="26">
        <f>SUM(K31:K39)</f>
        <v>97500000</v>
      </c>
      <c r="L29" s="28">
        <f t="shared" ref="L29:W29" si="8">SUM(L31:L39)</f>
        <v>0</v>
      </c>
      <c r="M29" s="27">
        <f t="shared" si="8"/>
        <v>0</v>
      </c>
      <c r="N29" s="27">
        <f t="shared" si="8"/>
        <v>0</v>
      </c>
      <c r="O29" s="27">
        <f t="shared" si="8"/>
        <v>0</v>
      </c>
      <c r="P29" s="27">
        <f t="shared" si="8"/>
        <v>0</v>
      </c>
      <c r="Q29" s="28">
        <f t="shared" si="8"/>
        <v>97500000</v>
      </c>
      <c r="R29" s="27">
        <f t="shared" si="8"/>
        <v>97500000</v>
      </c>
      <c r="S29" s="27">
        <f t="shared" si="8"/>
        <v>0</v>
      </c>
      <c r="T29" s="28">
        <f>SUM(T31:T39)</f>
        <v>0</v>
      </c>
      <c r="U29" s="27">
        <f t="shared" si="8"/>
        <v>0</v>
      </c>
      <c r="V29" s="27">
        <f t="shared" si="8"/>
        <v>0</v>
      </c>
      <c r="W29" s="26">
        <f t="shared" si="8"/>
        <v>0</v>
      </c>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row>
    <row r="30" spans="1:88" ht="9.75" customHeight="1">
      <c r="A30" s="31"/>
      <c r="B30" s="31"/>
      <c r="C30" s="31"/>
      <c r="D30" s="31"/>
      <c r="E30" s="32"/>
      <c r="F30" s="33"/>
      <c r="G30" s="18"/>
      <c r="H30" s="19"/>
      <c r="I30" s="20"/>
      <c r="J30" s="20"/>
      <c r="K30" s="19"/>
      <c r="L30" s="21"/>
      <c r="M30" s="20"/>
      <c r="N30" s="20"/>
      <c r="O30" s="20"/>
      <c r="P30" s="20"/>
      <c r="Q30" s="21"/>
      <c r="R30" s="20"/>
      <c r="S30" s="20"/>
      <c r="T30" s="21"/>
      <c r="U30" s="20"/>
      <c r="V30" s="20"/>
      <c r="W30" s="19"/>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row>
    <row r="31" spans="1:88" ht="9.75" customHeight="1">
      <c r="A31" s="34"/>
      <c r="B31" s="34"/>
      <c r="C31" s="34">
        <v>141</v>
      </c>
      <c r="D31" s="34">
        <v>30</v>
      </c>
      <c r="E31" s="35" t="s">
        <v>3</v>
      </c>
      <c r="F31" s="36" t="s">
        <v>15</v>
      </c>
      <c r="G31" s="18">
        <f t="shared" ref="G31:G39" si="9">+H31+K31+W31</f>
        <v>0</v>
      </c>
      <c r="H31" s="19">
        <f t="shared" ref="H31:H39" si="10">SUM(I31:J31)</f>
        <v>0</v>
      </c>
      <c r="I31" s="20">
        <v>0</v>
      </c>
      <c r="J31" s="20">
        <v>0</v>
      </c>
      <c r="K31" s="19">
        <f t="shared" ref="K31:K39" si="11">+L31+Q31+T31</f>
        <v>0</v>
      </c>
      <c r="L31" s="21">
        <f>SUM(M31:P31)</f>
        <v>0</v>
      </c>
      <c r="M31" s="20">
        <v>0</v>
      </c>
      <c r="N31" s="20">
        <v>0</v>
      </c>
      <c r="O31" s="20">
        <v>0</v>
      </c>
      <c r="P31" s="20">
        <v>0</v>
      </c>
      <c r="Q31" s="21">
        <f t="shared" ref="Q31:Q39" si="12">SUM(R31:S31)</f>
        <v>0</v>
      </c>
      <c r="R31" s="20">
        <v>0</v>
      </c>
      <c r="S31" s="20">
        <v>0</v>
      </c>
      <c r="T31" s="21">
        <f t="shared" ref="T31:T39" si="13">SUM(U31:V31)</f>
        <v>0</v>
      </c>
      <c r="U31" s="20">
        <v>0</v>
      </c>
      <c r="V31" s="20">
        <v>0</v>
      </c>
      <c r="W31" s="19">
        <v>0</v>
      </c>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row>
    <row r="32" spans="1:88" ht="9.75" customHeight="1">
      <c r="A32" s="34"/>
      <c r="B32" s="34"/>
      <c r="C32" s="34">
        <v>141</v>
      </c>
      <c r="D32" s="34">
        <v>30</v>
      </c>
      <c r="E32" s="35" t="s">
        <v>16</v>
      </c>
      <c r="F32" s="36" t="s">
        <v>15</v>
      </c>
      <c r="G32" s="18">
        <f t="shared" si="9"/>
        <v>0</v>
      </c>
      <c r="H32" s="19">
        <f t="shared" si="10"/>
        <v>0</v>
      </c>
      <c r="I32" s="20">
        <v>0</v>
      </c>
      <c r="J32" s="20">
        <v>0</v>
      </c>
      <c r="K32" s="19">
        <f t="shared" si="11"/>
        <v>0</v>
      </c>
      <c r="L32" s="21">
        <f t="shared" ref="L32:L39" si="14">SUM(M32:P32)</f>
        <v>0</v>
      </c>
      <c r="M32" s="20">
        <v>0</v>
      </c>
      <c r="N32" s="53">
        <v>0</v>
      </c>
      <c r="O32" s="20">
        <v>0</v>
      </c>
      <c r="P32" s="20">
        <v>0</v>
      </c>
      <c r="Q32" s="21">
        <f t="shared" si="12"/>
        <v>0</v>
      </c>
      <c r="R32" s="20">
        <v>0</v>
      </c>
      <c r="S32" s="20">
        <v>0</v>
      </c>
      <c r="T32" s="21">
        <f t="shared" si="13"/>
        <v>0</v>
      </c>
      <c r="U32" s="20">
        <v>0</v>
      </c>
      <c r="V32" s="20">
        <v>0</v>
      </c>
      <c r="W32" s="19">
        <v>0</v>
      </c>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row>
    <row r="33" spans="1:88" ht="9.75" customHeight="1">
      <c r="A33" s="34"/>
      <c r="B33" s="34"/>
      <c r="C33" s="34">
        <v>142</v>
      </c>
      <c r="D33" s="34">
        <v>30</v>
      </c>
      <c r="E33" s="35" t="s">
        <v>16</v>
      </c>
      <c r="F33" s="36" t="s">
        <v>219</v>
      </c>
      <c r="G33" s="18">
        <f t="shared" si="9"/>
        <v>0</v>
      </c>
      <c r="H33" s="19">
        <f t="shared" si="10"/>
        <v>0</v>
      </c>
      <c r="I33" s="20">
        <v>0</v>
      </c>
      <c r="J33" s="20">
        <v>0</v>
      </c>
      <c r="K33" s="19">
        <f t="shared" si="11"/>
        <v>0</v>
      </c>
      <c r="L33" s="21">
        <f t="shared" si="14"/>
        <v>0</v>
      </c>
      <c r="M33" s="53">
        <v>0</v>
      </c>
      <c r="N33" s="20">
        <v>0</v>
      </c>
      <c r="O33" s="20">
        <v>0</v>
      </c>
      <c r="P33" s="20">
        <v>0</v>
      </c>
      <c r="Q33" s="21">
        <f t="shared" si="12"/>
        <v>0</v>
      </c>
      <c r="R33" s="20">
        <v>0</v>
      </c>
      <c r="S33" s="20">
        <v>0</v>
      </c>
      <c r="T33" s="21">
        <f t="shared" si="13"/>
        <v>0</v>
      </c>
      <c r="U33" s="20">
        <v>0</v>
      </c>
      <c r="V33" s="20">
        <v>0</v>
      </c>
      <c r="W33" s="19">
        <v>0</v>
      </c>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row>
    <row r="34" spans="1:88" ht="9.75" customHeight="1">
      <c r="A34" s="34"/>
      <c r="B34" s="34"/>
      <c r="C34" s="34">
        <v>144</v>
      </c>
      <c r="D34" s="34">
        <v>30</v>
      </c>
      <c r="E34" s="35" t="s">
        <v>3</v>
      </c>
      <c r="F34" s="36" t="s">
        <v>17</v>
      </c>
      <c r="G34" s="18">
        <f t="shared" si="9"/>
        <v>79300000</v>
      </c>
      <c r="H34" s="19">
        <f t="shared" si="10"/>
        <v>79300000</v>
      </c>
      <c r="I34" s="20">
        <f>'anexo junta'!E54+'anexo junta'!E53</f>
        <v>10400000</v>
      </c>
      <c r="J34" s="20">
        <f>Jornales!E19+Jornales!E18</f>
        <v>68900000</v>
      </c>
      <c r="K34" s="19">
        <f t="shared" si="11"/>
        <v>0</v>
      </c>
      <c r="L34" s="21">
        <f t="shared" si="14"/>
        <v>0</v>
      </c>
      <c r="M34" s="20">
        <v>0</v>
      </c>
      <c r="N34" s="20">
        <v>0</v>
      </c>
      <c r="O34" s="20">
        <v>0</v>
      </c>
      <c r="P34" s="20">
        <v>0</v>
      </c>
      <c r="Q34" s="21">
        <f t="shared" si="12"/>
        <v>0</v>
      </c>
      <c r="R34" s="20">
        <v>0</v>
      </c>
      <c r="S34" s="20">
        <v>0</v>
      </c>
      <c r="T34" s="21">
        <f t="shared" si="13"/>
        <v>0</v>
      </c>
      <c r="U34" s="20">
        <v>0</v>
      </c>
      <c r="V34" s="20">
        <v>0</v>
      </c>
      <c r="W34" s="19">
        <v>0</v>
      </c>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row>
    <row r="35" spans="1:88" ht="9.75" customHeight="1">
      <c r="A35" s="34"/>
      <c r="B35" s="34"/>
      <c r="C35" s="34">
        <v>144</v>
      </c>
      <c r="D35" s="34">
        <v>30</v>
      </c>
      <c r="E35" s="35" t="s">
        <v>116</v>
      </c>
      <c r="F35" s="36" t="s">
        <v>17</v>
      </c>
      <c r="G35" s="18">
        <f t="shared" si="9"/>
        <v>0</v>
      </c>
      <c r="H35" s="19">
        <f t="shared" si="10"/>
        <v>0</v>
      </c>
      <c r="I35" s="20">
        <v>0</v>
      </c>
      <c r="J35" s="20">
        <v>0</v>
      </c>
      <c r="K35" s="19">
        <f t="shared" si="11"/>
        <v>0</v>
      </c>
      <c r="L35" s="21">
        <f t="shared" si="14"/>
        <v>0</v>
      </c>
      <c r="M35" s="20">
        <v>0</v>
      </c>
      <c r="N35" s="20">
        <v>0</v>
      </c>
      <c r="O35" s="20">
        <v>0</v>
      </c>
      <c r="P35" s="20">
        <v>0</v>
      </c>
      <c r="Q35" s="21">
        <f t="shared" si="12"/>
        <v>0</v>
      </c>
      <c r="R35" s="20">
        <v>0</v>
      </c>
      <c r="S35" s="20">
        <v>0</v>
      </c>
      <c r="T35" s="21">
        <f t="shared" si="13"/>
        <v>0</v>
      </c>
      <c r="U35" s="20">
        <v>0</v>
      </c>
      <c r="V35" s="20">
        <v>0</v>
      </c>
      <c r="W35" s="19">
        <v>0</v>
      </c>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row>
    <row r="36" spans="1:88" ht="9.75" customHeight="1">
      <c r="A36" s="34"/>
      <c r="B36" s="34"/>
      <c r="C36" s="34">
        <v>144</v>
      </c>
      <c r="D36" s="34">
        <v>30</v>
      </c>
      <c r="E36" s="35" t="s">
        <v>18</v>
      </c>
      <c r="F36" s="36" t="s">
        <v>17</v>
      </c>
      <c r="G36" s="18">
        <f t="shared" si="9"/>
        <v>78000000</v>
      </c>
      <c r="H36" s="19">
        <f t="shared" si="10"/>
        <v>0</v>
      </c>
      <c r="I36" s="20">
        <v>0</v>
      </c>
      <c r="J36" s="20">
        <v>0</v>
      </c>
      <c r="K36" s="19">
        <f t="shared" si="11"/>
        <v>78000000</v>
      </c>
      <c r="L36" s="21">
        <f t="shared" si="14"/>
        <v>0</v>
      </c>
      <c r="M36" s="20">
        <v>0</v>
      </c>
      <c r="N36" s="20">
        <v>0</v>
      </c>
      <c r="O36" s="20">
        <v>0</v>
      </c>
      <c r="P36" s="20">
        <v>0</v>
      </c>
      <c r="Q36" s="21">
        <f t="shared" si="12"/>
        <v>78000000</v>
      </c>
      <c r="R36" s="20">
        <v>78000000</v>
      </c>
      <c r="S36" s="20">
        <v>0</v>
      </c>
      <c r="T36" s="21">
        <f t="shared" si="13"/>
        <v>0</v>
      </c>
      <c r="U36" s="20">
        <v>0</v>
      </c>
      <c r="V36" s="20">
        <v>0</v>
      </c>
      <c r="W36" s="19">
        <v>0</v>
      </c>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row>
    <row r="37" spans="1:88" ht="9.75" customHeight="1">
      <c r="A37" s="34"/>
      <c r="B37" s="34"/>
      <c r="C37" s="34">
        <v>145</v>
      </c>
      <c r="D37" s="34">
        <v>30</v>
      </c>
      <c r="E37" s="35" t="s">
        <v>3</v>
      </c>
      <c r="F37" s="36" t="s">
        <v>19</v>
      </c>
      <c r="G37" s="18">
        <f t="shared" si="9"/>
        <v>101400000</v>
      </c>
      <c r="H37" s="19">
        <f t="shared" si="10"/>
        <v>101400000</v>
      </c>
      <c r="I37" s="20">
        <v>0</v>
      </c>
      <c r="J37" s="20">
        <f>(78000000)+((3300000-1500000)*13)</f>
        <v>101400000</v>
      </c>
      <c r="K37" s="19">
        <f t="shared" si="11"/>
        <v>0</v>
      </c>
      <c r="L37" s="21">
        <f>SUM(M37:P37)</f>
        <v>0</v>
      </c>
      <c r="M37" s="20">
        <v>0</v>
      </c>
      <c r="N37" s="20">
        <v>0</v>
      </c>
      <c r="O37" s="20">
        <v>0</v>
      </c>
      <c r="P37" s="20">
        <v>0</v>
      </c>
      <c r="Q37" s="21">
        <f t="shared" si="12"/>
        <v>0</v>
      </c>
      <c r="R37" s="20">
        <v>0</v>
      </c>
      <c r="S37" s="20">
        <v>0</v>
      </c>
      <c r="T37" s="21">
        <f t="shared" si="13"/>
        <v>0</v>
      </c>
      <c r="U37" s="20">
        <v>0</v>
      </c>
      <c r="V37" s="20">
        <v>0</v>
      </c>
      <c r="W37" s="19">
        <v>0</v>
      </c>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row>
    <row r="38" spans="1:88" ht="9.75" customHeight="1">
      <c r="A38" s="34"/>
      <c r="B38" s="34"/>
      <c r="C38" s="34">
        <v>145</v>
      </c>
      <c r="D38" s="34">
        <v>30</v>
      </c>
      <c r="E38" s="35" t="s">
        <v>116</v>
      </c>
      <c r="F38" s="36" t="s">
        <v>19</v>
      </c>
      <c r="G38" s="18">
        <f>+H38+K38+W38</f>
        <v>0</v>
      </c>
      <c r="H38" s="19">
        <f>SUM(I38:J38)</f>
        <v>0</v>
      </c>
      <c r="I38" s="20">
        <v>0</v>
      </c>
      <c r="J38" s="20">
        <v>0</v>
      </c>
      <c r="K38" s="19">
        <f>+L38+Q38+T38</f>
        <v>0</v>
      </c>
      <c r="L38" s="21">
        <f>SUM(M38:P38)</f>
        <v>0</v>
      </c>
      <c r="M38" s="20">
        <v>0</v>
      </c>
      <c r="N38" s="20">
        <v>0</v>
      </c>
      <c r="O38" s="20">
        <v>0</v>
      </c>
      <c r="P38" s="20">
        <v>0</v>
      </c>
      <c r="Q38" s="21">
        <f>SUM(R38:S38)</f>
        <v>0</v>
      </c>
      <c r="R38" s="20">
        <v>0</v>
      </c>
      <c r="S38" s="20">
        <v>0</v>
      </c>
      <c r="T38" s="21">
        <f>SUM(U38:V38)</f>
        <v>0</v>
      </c>
      <c r="U38" s="20">
        <v>0</v>
      </c>
      <c r="V38" s="20">
        <v>0</v>
      </c>
      <c r="W38" s="19">
        <v>0</v>
      </c>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row>
    <row r="39" spans="1:88" ht="9.75" customHeight="1">
      <c r="A39" s="34"/>
      <c r="B39" s="34"/>
      <c r="C39" s="34">
        <v>145</v>
      </c>
      <c r="D39" s="34">
        <v>30</v>
      </c>
      <c r="E39" s="35" t="s">
        <v>18</v>
      </c>
      <c r="F39" s="36" t="s">
        <v>19</v>
      </c>
      <c r="G39" s="18">
        <f t="shared" si="9"/>
        <v>19500000</v>
      </c>
      <c r="H39" s="19">
        <f t="shared" si="10"/>
        <v>0</v>
      </c>
      <c r="I39" s="20">
        <v>0</v>
      </c>
      <c r="J39" s="20">
        <v>0</v>
      </c>
      <c r="K39" s="19">
        <f t="shared" si="11"/>
        <v>19500000</v>
      </c>
      <c r="L39" s="21">
        <f t="shared" si="14"/>
        <v>0</v>
      </c>
      <c r="M39" s="20">
        <v>0</v>
      </c>
      <c r="N39" s="20">
        <v>0</v>
      </c>
      <c r="O39" s="20">
        <v>0</v>
      </c>
      <c r="P39" s="20">
        <v>0</v>
      </c>
      <c r="Q39" s="21">
        <f t="shared" si="12"/>
        <v>19500000</v>
      </c>
      <c r="R39" s="20">
        <v>19500000</v>
      </c>
      <c r="S39" s="20">
        <v>0</v>
      </c>
      <c r="T39" s="21">
        <f t="shared" si="13"/>
        <v>0</v>
      </c>
      <c r="U39" s="20">
        <v>0</v>
      </c>
      <c r="V39" s="20">
        <v>0</v>
      </c>
      <c r="W39" s="19">
        <v>0</v>
      </c>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row>
    <row r="40" spans="1:88" ht="9.75" customHeight="1">
      <c r="A40" s="31"/>
      <c r="B40" s="31"/>
      <c r="C40" s="31"/>
      <c r="D40" s="31"/>
      <c r="E40" s="32"/>
      <c r="F40" s="33"/>
      <c r="G40" s="18"/>
      <c r="H40" s="19"/>
      <c r="I40" s="20"/>
      <c r="J40" s="20"/>
      <c r="K40" s="19"/>
      <c r="L40" s="21"/>
      <c r="M40" s="20"/>
      <c r="N40" s="20"/>
      <c r="O40" s="20"/>
      <c r="P40" s="20"/>
      <c r="Q40" s="21"/>
      <c r="R40" s="20"/>
      <c r="S40" s="20"/>
      <c r="T40" s="21"/>
      <c r="U40" s="20"/>
      <c r="V40" s="20"/>
      <c r="W40" s="19"/>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row>
    <row r="41" spans="1:88" ht="9.75" customHeight="1">
      <c r="A41" s="29"/>
      <c r="B41" s="29">
        <v>190</v>
      </c>
      <c r="C41" s="29"/>
      <c r="D41" s="29"/>
      <c r="E41" s="30"/>
      <c r="F41" s="24" t="s">
        <v>20</v>
      </c>
      <c r="G41" s="25">
        <f>SUM(G43:G43)</f>
        <v>0</v>
      </c>
      <c r="H41" s="26">
        <f>SUM(H43:H43)</f>
        <v>0</v>
      </c>
      <c r="I41" s="37">
        <f>SUM(I43:I43)</f>
        <v>0</v>
      </c>
      <c r="J41" s="37">
        <f>SUM(J43:J43)</f>
        <v>0</v>
      </c>
      <c r="K41" s="26">
        <f t="shared" ref="K41:R41" si="15">SUM(K43:K43)</f>
        <v>0</v>
      </c>
      <c r="L41" s="28">
        <f t="shared" si="15"/>
        <v>0</v>
      </c>
      <c r="M41" s="37">
        <f t="shared" si="15"/>
        <v>0</v>
      </c>
      <c r="N41" s="37">
        <f>SUM(N43:N43)</f>
        <v>0</v>
      </c>
      <c r="O41" s="37">
        <f>SUM(O43:O43)</f>
        <v>0</v>
      </c>
      <c r="P41" s="37">
        <f t="shared" si="15"/>
        <v>0</v>
      </c>
      <c r="Q41" s="28">
        <f t="shared" si="15"/>
        <v>0</v>
      </c>
      <c r="R41" s="37">
        <f t="shared" si="15"/>
        <v>0</v>
      </c>
      <c r="S41" s="37">
        <f>SUM(S43:S43)</f>
        <v>0</v>
      </c>
      <c r="T41" s="28">
        <f>SUM(T43:T43)</f>
        <v>0</v>
      </c>
      <c r="U41" s="37">
        <f>SUM(U43:U43)</f>
        <v>0</v>
      </c>
      <c r="V41" s="37">
        <f>SUM(V43:V43)</f>
        <v>0</v>
      </c>
      <c r="W41" s="26">
        <f>SUM(W43:W43)</f>
        <v>0</v>
      </c>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row>
    <row r="42" spans="1:88" ht="9.75" customHeight="1">
      <c r="A42" s="31"/>
      <c r="B42" s="31"/>
      <c r="C42" s="31"/>
      <c r="D42" s="31"/>
      <c r="E42" s="32"/>
      <c r="F42" s="33"/>
      <c r="G42" s="18"/>
      <c r="H42" s="19"/>
      <c r="I42" s="20"/>
      <c r="J42" s="20"/>
      <c r="K42" s="19"/>
      <c r="L42" s="21"/>
      <c r="M42" s="20"/>
      <c r="N42" s="20"/>
      <c r="O42" s="20"/>
      <c r="P42" s="20"/>
      <c r="Q42" s="21"/>
      <c r="R42" s="20"/>
      <c r="S42" s="20"/>
      <c r="T42" s="21"/>
      <c r="U42" s="20"/>
      <c r="V42" s="20"/>
      <c r="W42" s="19"/>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row>
    <row r="43" spans="1:88" ht="9.75" customHeight="1">
      <c r="A43" s="34"/>
      <c r="B43" s="34"/>
      <c r="C43" s="34">
        <v>199</v>
      </c>
      <c r="D43" s="34">
        <v>30</v>
      </c>
      <c r="E43" s="35" t="s">
        <v>3</v>
      </c>
      <c r="F43" s="36" t="s">
        <v>21</v>
      </c>
      <c r="G43" s="18">
        <f>+H43+K43+W43</f>
        <v>0</v>
      </c>
      <c r="H43" s="19">
        <f>SUM(I43:J43)</f>
        <v>0</v>
      </c>
      <c r="I43" s="20">
        <v>0</v>
      </c>
      <c r="J43" s="20">
        <v>0</v>
      </c>
      <c r="K43" s="19">
        <f>+L43+Q43+T43</f>
        <v>0</v>
      </c>
      <c r="L43" s="21">
        <f>SUM(M43:P43)</f>
        <v>0</v>
      </c>
      <c r="M43" s="20"/>
      <c r="N43" s="20"/>
      <c r="O43" s="20"/>
      <c r="P43" s="20"/>
      <c r="Q43" s="21">
        <f>SUM(R43:S43)</f>
        <v>0</v>
      </c>
      <c r="R43" s="20">
        <v>0</v>
      </c>
      <c r="S43" s="20">
        <v>0</v>
      </c>
      <c r="T43" s="21">
        <f>SUM(U43:V43)</f>
        <v>0</v>
      </c>
      <c r="U43" s="20">
        <v>0</v>
      </c>
      <c r="V43" s="20">
        <v>0</v>
      </c>
      <c r="W43" s="19">
        <v>0</v>
      </c>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row>
    <row r="44" spans="1:88" ht="9.75" customHeight="1">
      <c r="A44" s="31"/>
      <c r="B44" s="31"/>
      <c r="C44" s="31"/>
      <c r="D44" s="31"/>
      <c r="E44" s="32"/>
      <c r="F44" s="33"/>
      <c r="G44" s="18"/>
      <c r="H44" s="19"/>
      <c r="I44" s="20"/>
      <c r="J44" s="20"/>
      <c r="K44" s="19"/>
      <c r="L44" s="21"/>
      <c r="M44" s="20"/>
      <c r="N44" s="20"/>
      <c r="O44" s="20"/>
      <c r="P44" s="20"/>
      <c r="Q44" s="21"/>
      <c r="R44" s="20"/>
      <c r="S44" s="20"/>
      <c r="T44" s="21"/>
      <c r="U44" s="20"/>
      <c r="V44" s="20"/>
      <c r="W44" s="19"/>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row>
    <row r="45" spans="1:88" ht="9.75" customHeight="1">
      <c r="A45" s="29">
        <v>200</v>
      </c>
      <c r="B45" s="29"/>
      <c r="C45" s="29"/>
      <c r="D45" s="29"/>
      <c r="E45" s="30"/>
      <c r="F45" s="24" t="s">
        <v>22</v>
      </c>
      <c r="G45" s="25">
        <f>+G47+G51+G56+G61+G66+G70+G76+G81+G87</f>
        <v>164400000</v>
      </c>
      <c r="H45" s="26">
        <f>+H47+H51+H56+H61+H66+H70+H76+H81+H87</f>
        <v>164400000</v>
      </c>
      <c r="I45" s="27">
        <f>+I47+I51+I56+I61+I66+I70+I76+I81+I87</f>
        <v>29600000</v>
      </c>
      <c r="J45" s="27">
        <f>+J47+J51+J56+J61+J66+J70+J76+J81+J87</f>
        <v>134800000</v>
      </c>
      <c r="K45" s="26">
        <f t="shared" ref="K45:W45" si="16">+K47+K51+K56+K61+K66+K70+K76+K81+K87</f>
        <v>0</v>
      </c>
      <c r="L45" s="28">
        <f t="shared" si="16"/>
        <v>0</v>
      </c>
      <c r="M45" s="27">
        <f t="shared" si="16"/>
        <v>0</v>
      </c>
      <c r="N45" s="27">
        <f t="shared" si="16"/>
        <v>0</v>
      </c>
      <c r="O45" s="27">
        <f t="shared" si="16"/>
        <v>0</v>
      </c>
      <c r="P45" s="27">
        <f t="shared" si="16"/>
        <v>0</v>
      </c>
      <c r="Q45" s="28">
        <f t="shared" si="16"/>
        <v>0</v>
      </c>
      <c r="R45" s="27">
        <f t="shared" si="16"/>
        <v>0</v>
      </c>
      <c r="S45" s="27">
        <f t="shared" si="16"/>
        <v>0</v>
      </c>
      <c r="T45" s="28">
        <f>+T47+T51+T56+T61+T66+T70+T76+T81+T87</f>
        <v>0</v>
      </c>
      <c r="U45" s="27">
        <f t="shared" si="16"/>
        <v>0</v>
      </c>
      <c r="V45" s="27">
        <f t="shared" si="16"/>
        <v>0</v>
      </c>
      <c r="W45" s="26">
        <f t="shared" si="16"/>
        <v>0</v>
      </c>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row>
    <row r="46" spans="1:88" ht="9.75" customHeight="1">
      <c r="A46" s="29"/>
      <c r="B46" s="29"/>
      <c r="C46" s="29"/>
      <c r="D46" s="29"/>
      <c r="E46" s="30"/>
      <c r="F46" s="24"/>
      <c r="G46" s="18"/>
      <c r="H46" s="19"/>
      <c r="I46" s="20"/>
      <c r="J46" s="20"/>
      <c r="K46" s="19"/>
      <c r="L46" s="21"/>
      <c r="M46" s="20"/>
      <c r="N46" s="20"/>
      <c r="O46" s="20"/>
      <c r="P46" s="20"/>
      <c r="Q46" s="21"/>
      <c r="R46" s="20"/>
      <c r="S46" s="20"/>
      <c r="T46" s="21"/>
      <c r="U46" s="20"/>
      <c r="V46" s="20"/>
      <c r="W46" s="19"/>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row>
    <row r="47" spans="1:88" ht="9.75" customHeight="1">
      <c r="A47" s="29"/>
      <c r="B47" s="29">
        <v>210</v>
      </c>
      <c r="C47" s="29"/>
      <c r="D47" s="29"/>
      <c r="E47" s="30"/>
      <c r="F47" s="24" t="s">
        <v>23</v>
      </c>
      <c r="G47" s="25">
        <f>SUM(G49:G49)</f>
        <v>12000000</v>
      </c>
      <c r="H47" s="26">
        <f>SUM(H49:H49)</f>
        <v>12000000</v>
      </c>
      <c r="I47" s="37">
        <f>SUM(I49:I49)</f>
        <v>0</v>
      </c>
      <c r="J47" s="37">
        <f>SUM(J49:J49)</f>
        <v>12000000</v>
      </c>
      <c r="K47" s="26">
        <f t="shared" ref="K47:R47" si="17">SUM(K49:K49)</f>
        <v>0</v>
      </c>
      <c r="L47" s="28">
        <f t="shared" si="17"/>
        <v>0</v>
      </c>
      <c r="M47" s="37">
        <f t="shared" si="17"/>
        <v>0</v>
      </c>
      <c r="N47" s="37">
        <f>SUM(N49:N49)</f>
        <v>0</v>
      </c>
      <c r="O47" s="37">
        <f>SUM(O49:O49)</f>
        <v>0</v>
      </c>
      <c r="P47" s="37">
        <f t="shared" si="17"/>
        <v>0</v>
      </c>
      <c r="Q47" s="28">
        <f t="shared" si="17"/>
        <v>0</v>
      </c>
      <c r="R47" s="37">
        <f t="shared" si="17"/>
        <v>0</v>
      </c>
      <c r="S47" s="37">
        <f>SUM(S49:S49)</f>
        <v>0</v>
      </c>
      <c r="T47" s="28">
        <f>SUM(T49:T49)</f>
        <v>0</v>
      </c>
      <c r="U47" s="37">
        <f>SUM(U49:U49)</f>
        <v>0</v>
      </c>
      <c r="V47" s="37">
        <f>SUM(V49:V49)</f>
        <v>0</v>
      </c>
      <c r="W47" s="26">
        <f>SUM(W49:W49)</f>
        <v>0</v>
      </c>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row>
    <row r="48" spans="1:88" ht="9.75" customHeight="1">
      <c r="A48" s="31"/>
      <c r="B48" s="31"/>
      <c r="C48" s="31"/>
      <c r="D48" s="31"/>
      <c r="E48" s="32"/>
      <c r="F48" s="33"/>
      <c r="G48" s="18"/>
      <c r="H48" s="19"/>
      <c r="I48" s="20"/>
      <c r="J48" s="20"/>
      <c r="K48" s="19"/>
      <c r="L48" s="21"/>
      <c r="M48" s="20"/>
      <c r="N48" s="20"/>
      <c r="O48" s="20"/>
      <c r="P48" s="20"/>
      <c r="Q48" s="21"/>
      <c r="R48" s="20"/>
      <c r="S48" s="20"/>
      <c r="T48" s="21"/>
      <c r="U48" s="20"/>
      <c r="V48" s="20"/>
      <c r="W48" s="19"/>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row>
    <row r="49" spans="1:88" ht="9.75" customHeight="1">
      <c r="A49" s="34"/>
      <c r="B49" s="34"/>
      <c r="C49" s="34">
        <v>210</v>
      </c>
      <c r="D49" s="34">
        <v>30</v>
      </c>
      <c r="E49" s="35" t="s">
        <v>3</v>
      </c>
      <c r="F49" s="36" t="s">
        <v>23</v>
      </c>
      <c r="G49" s="18">
        <f>+H49+K49+W49</f>
        <v>12000000</v>
      </c>
      <c r="H49" s="19">
        <f>SUM(I49:J49)</f>
        <v>12000000</v>
      </c>
      <c r="I49" s="20">
        <v>0</v>
      </c>
      <c r="J49" s="20">
        <v>12000000</v>
      </c>
      <c r="K49" s="19">
        <f>+L49+Q49+T49</f>
        <v>0</v>
      </c>
      <c r="L49" s="21">
        <f>SUM(M49:P49)</f>
        <v>0</v>
      </c>
      <c r="M49" s="20"/>
      <c r="N49" s="20"/>
      <c r="O49" s="20"/>
      <c r="P49" s="20"/>
      <c r="Q49" s="21">
        <f>SUM(R49:S49)</f>
        <v>0</v>
      </c>
      <c r="R49" s="20">
        <v>0</v>
      </c>
      <c r="S49" s="20">
        <v>0</v>
      </c>
      <c r="T49" s="21">
        <f>SUM(U49:V49)</f>
        <v>0</v>
      </c>
      <c r="U49" s="20">
        <v>0</v>
      </c>
      <c r="V49" s="20">
        <v>0</v>
      </c>
      <c r="W49" s="19">
        <v>0</v>
      </c>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row>
    <row r="50" spans="1:88" ht="9.75" customHeight="1">
      <c r="A50" s="31"/>
      <c r="B50" s="31"/>
      <c r="C50" s="31"/>
      <c r="D50" s="31"/>
      <c r="E50" s="32"/>
      <c r="F50" s="33"/>
      <c r="G50" s="18"/>
      <c r="H50" s="19"/>
      <c r="I50" s="20"/>
      <c r="J50" s="20"/>
      <c r="K50" s="19"/>
      <c r="L50" s="21"/>
      <c r="M50" s="20"/>
      <c r="N50" s="20"/>
      <c r="O50" s="20"/>
      <c r="P50" s="20"/>
      <c r="Q50" s="21"/>
      <c r="R50" s="20"/>
      <c r="S50" s="20"/>
      <c r="T50" s="21"/>
      <c r="U50" s="20"/>
      <c r="V50" s="20"/>
      <c r="W50" s="19"/>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row>
    <row r="51" spans="1:88" ht="9.75" customHeight="1">
      <c r="A51" s="29"/>
      <c r="B51" s="29">
        <v>220</v>
      </c>
      <c r="C51" s="29"/>
      <c r="D51" s="29"/>
      <c r="E51" s="30"/>
      <c r="F51" s="24" t="s">
        <v>24</v>
      </c>
      <c r="G51" s="25">
        <f t="shared" ref="G51:W51" si="18">SUM(G53:G54)</f>
        <v>10000000</v>
      </c>
      <c r="H51" s="26">
        <f t="shared" si="18"/>
        <v>10000000</v>
      </c>
      <c r="I51" s="27">
        <f t="shared" si="18"/>
        <v>0</v>
      </c>
      <c r="J51" s="27">
        <f t="shared" si="18"/>
        <v>10000000</v>
      </c>
      <c r="K51" s="26">
        <f t="shared" si="18"/>
        <v>0</v>
      </c>
      <c r="L51" s="28">
        <f t="shared" si="18"/>
        <v>0</v>
      </c>
      <c r="M51" s="27">
        <f t="shared" si="18"/>
        <v>0</v>
      </c>
      <c r="N51" s="27">
        <f t="shared" si="18"/>
        <v>0</v>
      </c>
      <c r="O51" s="27">
        <f t="shared" si="18"/>
        <v>0</v>
      </c>
      <c r="P51" s="27">
        <f t="shared" si="18"/>
        <v>0</v>
      </c>
      <c r="Q51" s="28">
        <f t="shared" si="18"/>
        <v>0</v>
      </c>
      <c r="R51" s="27">
        <f t="shared" si="18"/>
        <v>0</v>
      </c>
      <c r="S51" s="27">
        <f t="shared" si="18"/>
        <v>0</v>
      </c>
      <c r="T51" s="28">
        <f t="shared" si="18"/>
        <v>0</v>
      </c>
      <c r="U51" s="27">
        <f t="shared" si="18"/>
        <v>0</v>
      </c>
      <c r="V51" s="27">
        <f t="shared" si="18"/>
        <v>0</v>
      </c>
      <c r="W51" s="26">
        <f t="shared" si="18"/>
        <v>0</v>
      </c>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row>
    <row r="52" spans="1:88" ht="9.75" customHeight="1">
      <c r="A52" s="31"/>
      <c r="B52" s="31"/>
      <c r="C52" s="31"/>
      <c r="D52" s="31"/>
      <c r="E52" s="32"/>
      <c r="F52" s="33"/>
      <c r="G52" s="18"/>
      <c r="H52" s="19"/>
      <c r="I52" s="20"/>
      <c r="J52" s="20"/>
      <c r="K52" s="19"/>
      <c r="L52" s="21"/>
      <c r="M52" s="20"/>
      <c r="N52" s="20"/>
      <c r="O52" s="20"/>
      <c r="P52" s="20"/>
      <c r="Q52" s="21"/>
      <c r="R52" s="20"/>
      <c r="S52" s="20"/>
      <c r="T52" s="21"/>
      <c r="U52" s="20"/>
      <c r="V52" s="20"/>
      <c r="W52" s="19"/>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row>
    <row r="53" spans="1:88" ht="9.75" customHeight="1">
      <c r="A53" s="34"/>
      <c r="B53" s="34"/>
      <c r="C53" s="34">
        <v>220</v>
      </c>
      <c r="D53" s="34">
        <v>30</v>
      </c>
      <c r="E53" s="35" t="s">
        <v>3</v>
      </c>
      <c r="F53" s="36" t="s">
        <v>25</v>
      </c>
      <c r="G53" s="18">
        <f>+H53+K53+W53</f>
        <v>10000000</v>
      </c>
      <c r="H53" s="19">
        <f>SUM(I53:J53)</f>
        <v>10000000</v>
      </c>
      <c r="I53" s="20">
        <v>0</v>
      </c>
      <c r="J53" s="20">
        <v>10000000</v>
      </c>
      <c r="K53" s="19">
        <f>+L53+Q53+T53</f>
        <v>0</v>
      </c>
      <c r="L53" s="21">
        <f>SUM(M53:P53)</f>
        <v>0</v>
      </c>
      <c r="M53" s="20">
        <v>0</v>
      </c>
      <c r="N53" s="20">
        <v>0</v>
      </c>
      <c r="O53" s="20">
        <v>0</v>
      </c>
      <c r="P53" s="20">
        <v>0</v>
      </c>
      <c r="Q53" s="21">
        <f>SUM(R53:S53)</f>
        <v>0</v>
      </c>
      <c r="R53" s="20">
        <v>0</v>
      </c>
      <c r="S53" s="20">
        <v>0</v>
      </c>
      <c r="T53" s="21">
        <f>SUM(U53:V53)</f>
        <v>0</v>
      </c>
      <c r="U53" s="20">
        <v>0</v>
      </c>
      <c r="V53" s="20">
        <v>0</v>
      </c>
      <c r="W53" s="19">
        <v>0</v>
      </c>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row>
    <row r="54" spans="1:88" ht="9.75" customHeight="1">
      <c r="A54" s="34"/>
      <c r="B54" s="34"/>
      <c r="C54" s="34">
        <v>220</v>
      </c>
      <c r="D54" s="34">
        <v>30</v>
      </c>
      <c r="E54" s="35" t="s">
        <v>116</v>
      </c>
      <c r="F54" s="36" t="s">
        <v>25</v>
      </c>
      <c r="G54" s="18">
        <f>+H54+K54+W54</f>
        <v>0</v>
      </c>
      <c r="H54" s="19">
        <f>SUM(I54:J54)</f>
        <v>0</v>
      </c>
      <c r="I54" s="20">
        <v>0</v>
      </c>
      <c r="J54" s="20">
        <v>0</v>
      </c>
      <c r="K54" s="19">
        <f>+L54+Q54+T54</f>
        <v>0</v>
      </c>
      <c r="L54" s="21">
        <f>SUM(M54:P54)</f>
        <v>0</v>
      </c>
      <c r="M54" s="20">
        <v>0</v>
      </c>
      <c r="N54" s="20">
        <v>0</v>
      </c>
      <c r="O54" s="20">
        <v>0</v>
      </c>
      <c r="P54" s="20">
        <v>0</v>
      </c>
      <c r="Q54" s="21">
        <f>SUM(R54:S54)</f>
        <v>0</v>
      </c>
      <c r="R54" s="20">
        <v>0</v>
      </c>
      <c r="S54" s="20">
        <v>0</v>
      </c>
      <c r="T54" s="21">
        <f>SUM(U54:V54)</f>
        <v>0</v>
      </c>
      <c r="U54" s="20">
        <v>0</v>
      </c>
      <c r="V54" s="20">
        <v>0</v>
      </c>
      <c r="W54" s="19">
        <v>0</v>
      </c>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row>
    <row r="55" spans="1:88" ht="9.75" customHeight="1">
      <c r="A55" s="31"/>
      <c r="B55" s="31"/>
      <c r="C55" s="31"/>
      <c r="D55" s="31"/>
      <c r="E55" s="32"/>
      <c r="F55" s="33"/>
      <c r="G55" s="18"/>
      <c r="H55" s="19"/>
      <c r="I55" s="20"/>
      <c r="J55" s="20"/>
      <c r="K55" s="19"/>
      <c r="L55" s="21"/>
      <c r="M55" s="20"/>
      <c r="N55" s="20"/>
      <c r="O55" s="20"/>
      <c r="P55" s="20"/>
      <c r="Q55" s="21"/>
      <c r="R55" s="20"/>
      <c r="S55" s="20"/>
      <c r="T55" s="21"/>
      <c r="U55" s="20"/>
      <c r="V55" s="20"/>
      <c r="W55" s="19"/>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row>
    <row r="56" spans="1:88" ht="9.75" customHeight="1">
      <c r="A56" s="29"/>
      <c r="B56" s="29">
        <v>230</v>
      </c>
      <c r="C56" s="29"/>
      <c r="D56" s="29"/>
      <c r="E56" s="30"/>
      <c r="F56" s="24" t="s">
        <v>26</v>
      </c>
      <c r="G56" s="25">
        <f>SUM(G58:G59)</f>
        <v>35400000</v>
      </c>
      <c r="H56" s="26">
        <f>SUM(H58:H59)</f>
        <v>35400000</v>
      </c>
      <c r="I56" s="37">
        <f>SUM(I58:I59)</f>
        <v>21600000</v>
      </c>
      <c r="J56" s="37">
        <f>SUM(J58:J59)</f>
        <v>13800000</v>
      </c>
      <c r="K56" s="26">
        <f t="shared" ref="K56:R56" si="19">SUM(K58:K59)</f>
        <v>0</v>
      </c>
      <c r="L56" s="28">
        <f t="shared" si="19"/>
        <v>0</v>
      </c>
      <c r="M56" s="37">
        <f t="shared" si="19"/>
        <v>0</v>
      </c>
      <c r="N56" s="37">
        <f>SUM(N58:N59)</f>
        <v>0</v>
      </c>
      <c r="O56" s="37">
        <f>SUM(O58:O59)</f>
        <v>0</v>
      </c>
      <c r="P56" s="37">
        <f t="shared" si="19"/>
        <v>0</v>
      </c>
      <c r="Q56" s="28">
        <f t="shared" si="19"/>
        <v>0</v>
      </c>
      <c r="R56" s="37">
        <f t="shared" si="19"/>
        <v>0</v>
      </c>
      <c r="S56" s="37">
        <f>SUM(S58:S59)</f>
        <v>0</v>
      </c>
      <c r="T56" s="28">
        <f>SUM(T58:T59)</f>
        <v>0</v>
      </c>
      <c r="U56" s="37">
        <f>SUM(U58:U59)</f>
        <v>0</v>
      </c>
      <c r="V56" s="37">
        <f>SUM(V58:V59)</f>
        <v>0</v>
      </c>
      <c r="W56" s="26">
        <f>SUM(W58:W59)</f>
        <v>0</v>
      </c>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row>
    <row r="57" spans="1:88" ht="9.75" customHeight="1">
      <c r="A57" s="31"/>
      <c r="B57" s="31"/>
      <c r="C57" s="31"/>
      <c r="D57" s="31"/>
      <c r="E57" s="32"/>
      <c r="F57" s="33"/>
      <c r="G57" s="18"/>
      <c r="H57" s="19"/>
      <c r="I57" s="20"/>
      <c r="J57" s="20"/>
      <c r="K57" s="19"/>
      <c r="L57" s="21"/>
      <c r="M57" s="20"/>
      <c r="N57" s="20"/>
      <c r="O57" s="20"/>
      <c r="P57" s="20"/>
      <c r="Q57" s="21"/>
      <c r="R57" s="20"/>
      <c r="S57" s="20"/>
      <c r="T57" s="21"/>
      <c r="U57" s="20"/>
      <c r="V57" s="20"/>
      <c r="W57" s="19"/>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row>
    <row r="58" spans="1:88" ht="9.75" customHeight="1">
      <c r="A58" s="34"/>
      <c r="B58" s="34"/>
      <c r="C58" s="34">
        <v>230</v>
      </c>
      <c r="D58" s="34">
        <v>30</v>
      </c>
      <c r="E58" s="35" t="s">
        <v>3</v>
      </c>
      <c r="F58" s="36" t="s">
        <v>26</v>
      </c>
      <c r="G58" s="18">
        <f>+H58+K58+W58</f>
        <v>35400000</v>
      </c>
      <c r="H58" s="19">
        <f>SUM(I58:J58)</f>
        <v>35400000</v>
      </c>
      <c r="I58" s="20">
        <f>(200000*9)*12</f>
        <v>21600000</v>
      </c>
      <c r="J58" s="20">
        <v>13800000</v>
      </c>
      <c r="K58" s="19">
        <f>+L58+Q58+T58</f>
        <v>0</v>
      </c>
      <c r="L58" s="21">
        <f>SUM(M58:P58)</f>
        <v>0</v>
      </c>
      <c r="M58" s="20">
        <v>0</v>
      </c>
      <c r="N58" s="20">
        <v>0</v>
      </c>
      <c r="O58" s="20">
        <v>0</v>
      </c>
      <c r="P58" s="20">
        <v>0</v>
      </c>
      <c r="Q58" s="21">
        <f>SUM(R58:S58)</f>
        <v>0</v>
      </c>
      <c r="R58" s="20">
        <v>0</v>
      </c>
      <c r="S58" s="20">
        <v>0</v>
      </c>
      <c r="T58" s="21">
        <f>SUM(U58:V58)</f>
        <v>0</v>
      </c>
      <c r="U58" s="20">
        <v>0</v>
      </c>
      <c r="V58" s="20">
        <v>0</v>
      </c>
      <c r="W58" s="19">
        <v>0</v>
      </c>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row>
    <row r="59" spans="1:88" ht="9.75" customHeight="1">
      <c r="A59" s="34"/>
      <c r="B59" s="34"/>
      <c r="C59" s="34">
        <v>230</v>
      </c>
      <c r="D59" s="34">
        <v>30</v>
      </c>
      <c r="E59" s="35" t="s">
        <v>18</v>
      </c>
      <c r="F59" s="36" t="s">
        <v>26</v>
      </c>
      <c r="G59" s="18">
        <f>+H59+K59+W59</f>
        <v>0</v>
      </c>
      <c r="H59" s="19">
        <f>SUM(I59:J59)</f>
        <v>0</v>
      </c>
      <c r="I59" s="20"/>
      <c r="J59" s="20"/>
      <c r="K59" s="19">
        <f>+L59+Q59+T59</f>
        <v>0</v>
      </c>
      <c r="L59" s="21">
        <f>SUM(M59:P59)</f>
        <v>0</v>
      </c>
      <c r="M59" s="20">
        <v>0</v>
      </c>
      <c r="N59" s="20">
        <v>0</v>
      </c>
      <c r="O59" s="20">
        <v>0</v>
      </c>
      <c r="P59" s="20">
        <v>0</v>
      </c>
      <c r="Q59" s="21">
        <f>SUM(R59:S59)</f>
        <v>0</v>
      </c>
      <c r="R59" s="20">
        <v>0</v>
      </c>
      <c r="S59" s="20">
        <v>0</v>
      </c>
      <c r="T59" s="21">
        <f>SUM(U59:V59)</f>
        <v>0</v>
      </c>
      <c r="U59" s="20">
        <v>0</v>
      </c>
      <c r="V59" s="20">
        <v>0</v>
      </c>
      <c r="W59" s="19">
        <v>0</v>
      </c>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row>
    <row r="60" spans="1:88" ht="9.75" customHeight="1">
      <c r="A60" s="31"/>
      <c r="B60" s="31"/>
      <c r="C60" s="31"/>
      <c r="D60" s="31"/>
      <c r="E60" s="32"/>
      <c r="F60" s="33"/>
      <c r="G60" s="18"/>
      <c r="H60" s="19"/>
      <c r="I60" s="20"/>
      <c r="J60" s="20"/>
      <c r="K60" s="19"/>
      <c r="L60" s="21"/>
      <c r="M60" s="20"/>
      <c r="N60" s="20"/>
      <c r="O60" s="20"/>
      <c r="P60" s="20"/>
      <c r="Q60" s="21"/>
      <c r="R60" s="20"/>
      <c r="S60" s="20"/>
      <c r="T60" s="21"/>
      <c r="U60" s="20"/>
      <c r="V60" s="20"/>
      <c r="W60" s="19"/>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row>
    <row r="61" spans="1:88" ht="9.75" customHeight="1">
      <c r="A61" s="29"/>
      <c r="B61" s="29">
        <v>240</v>
      </c>
      <c r="C61" s="29"/>
      <c r="D61" s="29"/>
      <c r="E61" s="30"/>
      <c r="F61" s="24" t="s">
        <v>27</v>
      </c>
      <c r="G61" s="25">
        <f>SUM(G63:G64)</f>
        <v>25000000</v>
      </c>
      <c r="H61" s="26">
        <f>SUM(H63:H64)</f>
        <v>25000000</v>
      </c>
      <c r="I61" s="37">
        <f>SUM(I63:I64)</f>
        <v>0</v>
      </c>
      <c r="J61" s="37">
        <f>SUM(J63:J64)</f>
        <v>25000000</v>
      </c>
      <c r="K61" s="26">
        <f t="shared" ref="K61:R61" si="20">SUM(K63:K64)</f>
        <v>0</v>
      </c>
      <c r="L61" s="28">
        <f t="shared" si="20"/>
        <v>0</v>
      </c>
      <c r="M61" s="37">
        <f t="shared" si="20"/>
        <v>0</v>
      </c>
      <c r="N61" s="37">
        <f>SUM(N63:N64)</f>
        <v>0</v>
      </c>
      <c r="O61" s="37">
        <f>SUM(O63:O64)</f>
        <v>0</v>
      </c>
      <c r="P61" s="37">
        <f t="shared" si="20"/>
        <v>0</v>
      </c>
      <c r="Q61" s="28">
        <f t="shared" si="20"/>
        <v>0</v>
      </c>
      <c r="R61" s="37">
        <f t="shared" si="20"/>
        <v>0</v>
      </c>
      <c r="S61" s="37">
        <f>SUM(S63:S64)</f>
        <v>0</v>
      </c>
      <c r="T61" s="28">
        <f>SUM(T63:T64)</f>
        <v>0</v>
      </c>
      <c r="U61" s="37">
        <f>SUM(U63:U64)</f>
        <v>0</v>
      </c>
      <c r="V61" s="37">
        <f>SUM(V63:V64)</f>
        <v>0</v>
      </c>
      <c r="W61" s="26">
        <f>SUM(W63:W64)</f>
        <v>0</v>
      </c>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row>
    <row r="62" spans="1:88" ht="9.75" customHeight="1">
      <c r="A62" s="31"/>
      <c r="B62" s="31"/>
      <c r="C62" s="31"/>
      <c r="D62" s="31"/>
      <c r="E62" s="32"/>
      <c r="F62" s="33"/>
      <c r="G62" s="18"/>
      <c r="H62" s="19"/>
      <c r="I62" s="20"/>
      <c r="J62" s="20"/>
      <c r="K62" s="19"/>
      <c r="L62" s="21"/>
      <c r="M62" s="20"/>
      <c r="N62" s="20"/>
      <c r="O62" s="20"/>
      <c r="P62" s="20"/>
      <c r="Q62" s="21"/>
      <c r="R62" s="20"/>
      <c r="S62" s="20"/>
      <c r="T62" s="21"/>
      <c r="U62" s="20"/>
      <c r="V62" s="20"/>
      <c r="W62" s="19"/>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row>
    <row r="63" spans="1:88" ht="9.75" customHeight="1">
      <c r="A63" s="34"/>
      <c r="B63" s="34"/>
      <c r="C63" s="34">
        <v>240</v>
      </c>
      <c r="D63" s="34">
        <v>30</v>
      </c>
      <c r="E63" s="35" t="s">
        <v>3</v>
      </c>
      <c r="F63" s="36" t="s">
        <v>27</v>
      </c>
      <c r="G63" s="18">
        <f>+H63+K63+W63</f>
        <v>25000000</v>
      </c>
      <c r="H63" s="19">
        <f>SUM(I63:J63)</f>
        <v>25000000</v>
      </c>
      <c r="I63" s="20">
        <v>0</v>
      </c>
      <c r="J63" s="20">
        <v>25000000</v>
      </c>
      <c r="K63" s="19">
        <f>+L63+Q63+T63</f>
        <v>0</v>
      </c>
      <c r="L63" s="21">
        <f>SUM(M63:P63)</f>
        <v>0</v>
      </c>
      <c r="M63" s="20">
        <v>0</v>
      </c>
      <c r="N63" s="20">
        <v>0</v>
      </c>
      <c r="O63" s="20">
        <v>0</v>
      </c>
      <c r="P63" s="20">
        <v>0</v>
      </c>
      <c r="Q63" s="21">
        <f>SUM(R63:S63)</f>
        <v>0</v>
      </c>
      <c r="R63" s="20">
        <v>0</v>
      </c>
      <c r="S63" s="20">
        <v>0</v>
      </c>
      <c r="T63" s="21">
        <f>SUM(U63:V63)</f>
        <v>0</v>
      </c>
      <c r="U63" s="20">
        <v>0</v>
      </c>
      <c r="V63" s="20">
        <v>0</v>
      </c>
      <c r="W63" s="19">
        <v>0</v>
      </c>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row>
    <row r="64" spans="1:88" ht="9.75" customHeight="1">
      <c r="A64" s="34"/>
      <c r="B64" s="34"/>
      <c r="C64" s="34">
        <v>240</v>
      </c>
      <c r="D64" s="34">
        <v>30</v>
      </c>
      <c r="E64" s="35" t="s">
        <v>116</v>
      </c>
      <c r="F64" s="36" t="s">
        <v>27</v>
      </c>
      <c r="G64" s="18">
        <f>+H64+K64+W64</f>
        <v>0</v>
      </c>
      <c r="H64" s="19">
        <f>SUM(I64:J64)</f>
        <v>0</v>
      </c>
      <c r="I64" s="20">
        <v>0</v>
      </c>
      <c r="J64" s="20">
        <v>0</v>
      </c>
      <c r="K64" s="19">
        <f>+L64+Q64+T64</f>
        <v>0</v>
      </c>
      <c r="L64" s="21">
        <f>SUM(M64:P64)</f>
        <v>0</v>
      </c>
      <c r="M64" s="20">
        <v>0</v>
      </c>
      <c r="N64" s="20">
        <v>0</v>
      </c>
      <c r="O64" s="20">
        <v>0</v>
      </c>
      <c r="P64" s="20">
        <v>0</v>
      </c>
      <c r="Q64" s="21">
        <f>SUM(R64:S64)</f>
        <v>0</v>
      </c>
      <c r="R64" s="20">
        <v>0</v>
      </c>
      <c r="S64" s="20">
        <v>0</v>
      </c>
      <c r="T64" s="21">
        <f>SUM(U64:V64)</f>
        <v>0</v>
      </c>
      <c r="U64" s="20">
        <v>0</v>
      </c>
      <c r="V64" s="20">
        <v>0</v>
      </c>
      <c r="W64" s="19">
        <v>0</v>
      </c>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row>
    <row r="65" spans="1:88" ht="9.75" customHeight="1">
      <c r="A65" s="31"/>
      <c r="B65" s="31"/>
      <c r="C65" s="31"/>
      <c r="D65" s="31"/>
      <c r="E65" s="32"/>
      <c r="F65" s="33"/>
      <c r="G65" s="18"/>
      <c r="H65" s="19"/>
      <c r="I65" s="20"/>
      <c r="J65" s="20"/>
      <c r="K65" s="19"/>
      <c r="L65" s="21"/>
      <c r="M65" s="20"/>
      <c r="N65" s="20"/>
      <c r="O65" s="20"/>
      <c r="P65" s="20"/>
      <c r="Q65" s="21"/>
      <c r="R65" s="20"/>
      <c r="S65" s="20"/>
      <c r="T65" s="21"/>
      <c r="U65" s="20"/>
      <c r="V65" s="20"/>
      <c r="W65" s="19"/>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row>
    <row r="66" spans="1:88" ht="9.75" customHeight="1">
      <c r="A66" s="29"/>
      <c r="B66" s="29">
        <v>250</v>
      </c>
      <c r="C66" s="29"/>
      <c r="D66" s="29"/>
      <c r="E66" s="30"/>
      <c r="F66" s="24" t="s">
        <v>28</v>
      </c>
      <c r="G66" s="25">
        <f>SUM(G68:G68)</f>
        <v>0</v>
      </c>
      <c r="H66" s="26">
        <f>SUM(H68:H68)</f>
        <v>0</v>
      </c>
      <c r="I66" s="37">
        <f>SUM(I68:I68)</f>
        <v>0</v>
      </c>
      <c r="J66" s="37">
        <f>SUM(J68:J68)</f>
        <v>0</v>
      </c>
      <c r="K66" s="26">
        <f t="shared" ref="K66:R66" si="21">SUM(K68:K68)</f>
        <v>0</v>
      </c>
      <c r="L66" s="28">
        <f t="shared" si="21"/>
        <v>0</v>
      </c>
      <c r="M66" s="37">
        <f t="shared" si="21"/>
        <v>0</v>
      </c>
      <c r="N66" s="37">
        <f>SUM(N68:N68)</f>
        <v>0</v>
      </c>
      <c r="O66" s="37">
        <f>SUM(O68:O68)</f>
        <v>0</v>
      </c>
      <c r="P66" s="37">
        <f t="shared" si="21"/>
        <v>0</v>
      </c>
      <c r="Q66" s="28">
        <f t="shared" si="21"/>
        <v>0</v>
      </c>
      <c r="R66" s="37">
        <f t="shared" si="21"/>
        <v>0</v>
      </c>
      <c r="S66" s="37">
        <f>SUM(S68:S68)</f>
        <v>0</v>
      </c>
      <c r="T66" s="28">
        <f>SUM(T68:T68)</f>
        <v>0</v>
      </c>
      <c r="U66" s="37">
        <f>SUM(U68:U68)</f>
        <v>0</v>
      </c>
      <c r="V66" s="37">
        <f>SUM(V68:V68)</f>
        <v>0</v>
      </c>
      <c r="W66" s="26">
        <f>SUM(W68:W68)</f>
        <v>0</v>
      </c>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row>
    <row r="67" spans="1:88" ht="9.75" customHeight="1">
      <c r="A67" s="31"/>
      <c r="B67" s="31"/>
      <c r="C67" s="31"/>
      <c r="D67" s="31"/>
      <c r="E67" s="32"/>
      <c r="F67" s="33"/>
      <c r="G67" s="18"/>
      <c r="H67" s="19"/>
      <c r="I67" s="20"/>
      <c r="J67" s="20"/>
      <c r="K67" s="19"/>
      <c r="L67" s="21"/>
      <c r="M67" s="20"/>
      <c r="N67" s="20"/>
      <c r="O67" s="20"/>
      <c r="P67" s="20"/>
      <c r="Q67" s="21"/>
      <c r="R67" s="20"/>
      <c r="S67" s="20"/>
      <c r="T67" s="21"/>
      <c r="U67" s="20"/>
      <c r="V67" s="20"/>
      <c r="W67" s="19"/>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row>
    <row r="68" spans="1:88" ht="9.75" customHeight="1">
      <c r="A68" s="34"/>
      <c r="B68" s="34"/>
      <c r="C68" s="34">
        <v>250</v>
      </c>
      <c r="D68" s="34">
        <v>30</v>
      </c>
      <c r="E68" s="35" t="s">
        <v>3</v>
      </c>
      <c r="F68" s="36" t="s">
        <v>28</v>
      </c>
      <c r="G68" s="18">
        <f>+H68+K68+W68</f>
        <v>0</v>
      </c>
      <c r="H68" s="19">
        <f>SUM(I68:J68)</f>
        <v>0</v>
      </c>
      <c r="I68" s="20">
        <v>0</v>
      </c>
      <c r="J68" s="20">
        <v>0</v>
      </c>
      <c r="K68" s="19">
        <f>+L68+Q68+T68</f>
        <v>0</v>
      </c>
      <c r="L68" s="21">
        <f>SUM(M68:P68)</f>
        <v>0</v>
      </c>
      <c r="M68" s="20">
        <v>0</v>
      </c>
      <c r="N68" s="20">
        <v>0</v>
      </c>
      <c r="O68" s="20">
        <v>0</v>
      </c>
      <c r="P68" s="20">
        <v>0</v>
      </c>
      <c r="Q68" s="21">
        <f>SUM(R68:S68)</f>
        <v>0</v>
      </c>
      <c r="R68" s="20">
        <v>0</v>
      </c>
      <c r="S68" s="20">
        <v>0</v>
      </c>
      <c r="T68" s="21">
        <f>SUM(U68:V68)</f>
        <v>0</v>
      </c>
      <c r="U68" s="20">
        <v>0</v>
      </c>
      <c r="V68" s="20">
        <v>0</v>
      </c>
      <c r="W68" s="19">
        <v>0</v>
      </c>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row>
    <row r="69" spans="1:88" ht="9.75" customHeight="1">
      <c r="A69" s="31"/>
      <c r="B69" s="31"/>
      <c r="C69" s="31"/>
      <c r="D69" s="31"/>
      <c r="E69" s="32"/>
      <c r="F69" s="33"/>
      <c r="G69" s="18"/>
      <c r="H69" s="19"/>
      <c r="I69" s="20"/>
      <c r="J69" s="20"/>
      <c r="K69" s="19"/>
      <c r="L69" s="21"/>
      <c r="M69" s="20"/>
      <c r="N69" s="20"/>
      <c r="O69" s="20"/>
      <c r="P69" s="20"/>
      <c r="Q69" s="21"/>
      <c r="R69" s="20"/>
      <c r="S69" s="20"/>
      <c r="T69" s="21"/>
      <c r="U69" s="20"/>
      <c r="V69" s="20"/>
      <c r="W69" s="19"/>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row>
    <row r="70" spans="1:88" ht="9.75" customHeight="1">
      <c r="A70" s="29"/>
      <c r="B70" s="29">
        <v>260</v>
      </c>
      <c r="C70" s="29"/>
      <c r="D70" s="29"/>
      <c r="E70" s="30"/>
      <c r="F70" s="24" t="s">
        <v>29</v>
      </c>
      <c r="G70" s="25">
        <f t="shared" ref="G70:W70" si="22">SUM(G72:G74)</f>
        <v>20000000</v>
      </c>
      <c r="H70" s="26">
        <f t="shared" si="22"/>
        <v>20000000</v>
      </c>
      <c r="I70" s="37">
        <f t="shared" si="22"/>
        <v>8000000</v>
      </c>
      <c r="J70" s="37">
        <f t="shared" si="22"/>
        <v>12000000</v>
      </c>
      <c r="K70" s="26">
        <f t="shared" si="22"/>
        <v>0</v>
      </c>
      <c r="L70" s="28">
        <f t="shared" si="22"/>
        <v>0</v>
      </c>
      <c r="M70" s="37">
        <f t="shared" si="22"/>
        <v>0</v>
      </c>
      <c r="N70" s="37">
        <f t="shared" si="22"/>
        <v>0</v>
      </c>
      <c r="O70" s="37">
        <f t="shared" si="22"/>
        <v>0</v>
      </c>
      <c r="P70" s="37">
        <f t="shared" si="22"/>
        <v>0</v>
      </c>
      <c r="Q70" s="28">
        <f t="shared" si="22"/>
        <v>0</v>
      </c>
      <c r="R70" s="37">
        <f t="shared" si="22"/>
        <v>0</v>
      </c>
      <c r="S70" s="37">
        <f t="shared" si="22"/>
        <v>0</v>
      </c>
      <c r="T70" s="28">
        <f t="shared" si="22"/>
        <v>0</v>
      </c>
      <c r="U70" s="37">
        <f t="shared" si="22"/>
        <v>0</v>
      </c>
      <c r="V70" s="37">
        <f t="shared" si="22"/>
        <v>0</v>
      </c>
      <c r="W70" s="26">
        <f t="shared" si="22"/>
        <v>0</v>
      </c>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row>
    <row r="71" spans="1:88" ht="9.75" customHeight="1">
      <c r="A71" s="31"/>
      <c r="B71" s="31"/>
      <c r="C71" s="31"/>
      <c r="D71" s="31"/>
      <c r="E71" s="32"/>
      <c r="F71" s="33"/>
      <c r="G71" s="18"/>
      <c r="H71" s="19"/>
      <c r="I71" s="20"/>
      <c r="J71" s="20"/>
      <c r="K71" s="19"/>
      <c r="L71" s="21"/>
      <c r="M71" s="20"/>
      <c r="N71" s="20"/>
      <c r="O71" s="20"/>
      <c r="P71" s="20"/>
      <c r="Q71" s="21"/>
      <c r="R71" s="20"/>
      <c r="S71" s="20"/>
      <c r="T71" s="21"/>
      <c r="U71" s="20"/>
      <c r="V71" s="20"/>
      <c r="W71" s="19"/>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row>
    <row r="72" spans="1:88" ht="9.75" customHeight="1">
      <c r="A72" s="34"/>
      <c r="B72" s="34"/>
      <c r="C72" s="34">
        <v>260</v>
      </c>
      <c r="D72" s="34">
        <v>30</v>
      </c>
      <c r="E72" s="35" t="s">
        <v>3</v>
      </c>
      <c r="F72" s="36" t="s">
        <v>29</v>
      </c>
      <c r="G72" s="18">
        <f>+H72+K72+W72</f>
        <v>20000000</v>
      </c>
      <c r="H72" s="19">
        <f>SUM(I72:J72)</f>
        <v>20000000</v>
      </c>
      <c r="I72" s="20">
        <v>8000000</v>
      </c>
      <c r="J72" s="20">
        <v>12000000</v>
      </c>
      <c r="K72" s="19">
        <f>+L72+Q72+T72</f>
        <v>0</v>
      </c>
      <c r="L72" s="21">
        <f>SUM(M72:P72)</f>
        <v>0</v>
      </c>
      <c r="M72" s="20">
        <v>0</v>
      </c>
      <c r="N72" s="20">
        <v>0</v>
      </c>
      <c r="O72" s="20">
        <v>0</v>
      </c>
      <c r="P72" s="20">
        <v>0</v>
      </c>
      <c r="Q72" s="21">
        <f>SUM(R72:S72)</f>
        <v>0</v>
      </c>
      <c r="R72" s="20">
        <v>0</v>
      </c>
      <c r="S72" s="20">
        <v>0</v>
      </c>
      <c r="T72" s="21">
        <f>SUM(U72:V72)</f>
        <v>0</v>
      </c>
      <c r="U72" s="20">
        <v>0</v>
      </c>
      <c r="V72" s="20">
        <v>0</v>
      </c>
      <c r="W72" s="19">
        <v>0</v>
      </c>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row>
    <row r="73" spans="1:88" ht="9.75" customHeight="1">
      <c r="A73" s="34"/>
      <c r="B73" s="34"/>
      <c r="C73" s="34">
        <v>260</v>
      </c>
      <c r="D73" s="34">
        <v>30</v>
      </c>
      <c r="E73" s="35" t="s">
        <v>116</v>
      </c>
      <c r="F73" s="36" t="s">
        <v>29</v>
      </c>
      <c r="G73" s="18">
        <f>+H73+K73+W73</f>
        <v>0</v>
      </c>
      <c r="H73" s="19">
        <f>SUM(I73:J73)</f>
        <v>0</v>
      </c>
      <c r="I73" s="20">
        <v>0</v>
      </c>
      <c r="J73" s="20">
        <v>0</v>
      </c>
      <c r="K73" s="19">
        <f>+L73+Q73+T73</f>
        <v>0</v>
      </c>
      <c r="L73" s="21">
        <f>SUM(M73:P73)</f>
        <v>0</v>
      </c>
      <c r="M73" s="20">
        <v>0</v>
      </c>
      <c r="N73" s="20">
        <v>0</v>
      </c>
      <c r="O73" s="20">
        <v>0</v>
      </c>
      <c r="P73" s="20">
        <v>0</v>
      </c>
      <c r="Q73" s="21">
        <f>SUM(R73:S73)</f>
        <v>0</v>
      </c>
      <c r="R73" s="20">
        <v>0</v>
      </c>
      <c r="S73" s="20">
        <v>0</v>
      </c>
      <c r="T73" s="21">
        <f>SUM(U73:V73)</f>
        <v>0</v>
      </c>
      <c r="U73" s="20">
        <v>0</v>
      </c>
      <c r="V73" s="20">
        <v>0</v>
      </c>
      <c r="W73" s="19">
        <v>0</v>
      </c>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row>
    <row r="74" spans="1:88" ht="9.75" customHeight="1">
      <c r="A74" s="34"/>
      <c r="B74" s="34"/>
      <c r="C74" s="34">
        <v>260</v>
      </c>
      <c r="D74" s="34">
        <v>30</v>
      </c>
      <c r="E74" s="35" t="s">
        <v>18</v>
      </c>
      <c r="F74" s="36" t="s">
        <v>29</v>
      </c>
      <c r="G74" s="18">
        <f>+H74+K74+W74</f>
        <v>0</v>
      </c>
      <c r="H74" s="19">
        <f>SUM(I74:J74)</f>
        <v>0</v>
      </c>
      <c r="I74" s="20">
        <v>0</v>
      </c>
      <c r="J74" s="20">
        <v>0</v>
      </c>
      <c r="K74" s="19">
        <f>+L74+Q74+T74</f>
        <v>0</v>
      </c>
      <c r="L74" s="21">
        <f>SUM(M74:P74)</f>
        <v>0</v>
      </c>
      <c r="M74" s="20">
        <v>0</v>
      </c>
      <c r="N74" s="20">
        <v>0</v>
      </c>
      <c r="O74" s="20">
        <v>0</v>
      </c>
      <c r="P74" s="20">
        <v>0</v>
      </c>
      <c r="Q74" s="21">
        <f>SUM(R74:S74)</f>
        <v>0</v>
      </c>
      <c r="R74" s="20">
        <v>0</v>
      </c>
      <c r="S74" s="20">
        <v>0</v>
      </c>
      <c r="T74" s="21">
        <f>SUM(U74:V74)</f>
        <v>0</v>
      </c>
      <c r="U74" s="20">
        <v>0</v>
      </c>
      <c r="V74" s="20">
        <v>0</v>
      </c>
      <c r="W74" s="19">
        <v>0</v>
      </c>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row>
    <row r="75" spans="1:88" ht="9.75" customHeight="1">
      <c r="A75" s="31"/>
      <c r="B75" s="31"/>
      <c r="C75" s="31"/>
      <c r="D75" s="31"/>
      <c r="E75" s="32"/>
      <c r="F75" s="33"/>
      <c r="G75" s="18"/>
      <c r="H75" s="19"/>
      <c r="I75" s="20"/>
      <c r="J75" s="20"/>
      <c r="K75" s="19"/>
      <c r="L75" s="21"/>
      <c r="M75" s="20"/>
      <c r="N75" s="20"/>
      <c r="O75" s="20"/>
      <c r="P75" s="20"/>
      <c r="Q75" s="21"/>
      <c r="R75" s="20"/>
      <c r="S75" s="20"/>
      <c r="T75" s="21"/>
      <c r="U75" s="20"/>
      <c r="V75" s="20"/>
      <c r="W75" s="19"/>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row>
    <row r="76" spans="1:88" ht="9.75" customHeight="1">
      <c r="A76" s="29"/>
      <c r="B76" s="29">
        <v>270</v>
      </c>
      <c r="C76" s="29"/>
      <c r="D76" s="29"/>
      <c r="E76" s="30"/>
      <c r="F76" s="24" t="s">
        <v>30</v>
      </c>
      <c r="G76" s="25">
        <f>SUM(G78:G79)</f>
        <v>0</v>
      </c>
      <c r="H76" s="26">
        <f>SUM(H78:H79)</f>
        <v>0</v>
      </c>
      <c r="I76" s="37">
        <f>SUM(I78:I79)</f>
        <v>0</v>
      </c>
      <c r="J76" s="37">
        <f>SUM(J78:J79)</f>
        <v>0</v>
      </c>
      <c r="K76" s="26">
        <f t="shared" ref="K76:R76" si="23">SUM(K78:K79)</f>
        <v>0</v>
      </c>
      <c r="L76" s="28">
        <f t="shared" si="23"/>
        <v>0</v>
      </c>
      <c r="M76" s="37">
        <f t="shared" si="23"/>
        <v>0</v>
      </c>
      <c r="N76" s="37">
        <f>SUM(N78:N79)</f>
        <v>0</v>
      </c>
      <c r="O76" s="37">
        <f>SUM(O78:O79)</f>
        <v>0</v>
      </c>
      <c r="P76" s="37">
        <f t="shared" si="23"/>
        <v>0</v>
      </c>
      <c r="Q76" s="28">
        <f t="shared" si="23"/>
        <v>0</v>
      </c>
      <c r="R76" s="37">
        <f t="shared" si="23"/>
        <v>0</v>
      </c>
      <c r="S76" s="37">
        <f>SUM(S78:S79)</f>
        <v>0</v>
      </c>
      <c r="T76" s="28">
        <f>SUM(T78:T79)</f>
        <v>0</v>
      </c>
      <c r="U76" s="37">
        <f>SUM(U78:U79)</f>
        <v>0</v>
      </c>
      <c r="V76" s="37">
        <f>SUM(V78:V79)</f>
        <v>0</v>
      </c>
      <c r="W76" s="26">
        <f>SUM(W78:W79)</f>
        <v>0</v>
      </c>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row>
    <row r="77" spans="1:88" ht="9.75" customHeight="1">
      <c r="A77" s="31"/>
      <c r="B77" s="31"/>
      <c r="C77" s="31"/>
      <c r="D77" s="31"/>
      <c r="E77" s="32"/>
      <c r="F77" s="33"/>
      <c r="G77" s="18"/>
      <c r="H77" s="19"/>
      <c r="I77" s="20"/>
      <c r="J77" s="20"/>
      <c r="K77" s="19"/>
      <c r="L77" s="21"/>
      <c r="M77" s="20"/>
      <c r="N77" s="20"/>
      <c r="O77" s="20"/>
      <c r="P77" s="20"/>
      <c r="Q77" s="21"/>
      <c r="R77" s="20"/>
      <c r="S77" s="20"/>
      <c r="T77" s="21"/>
      <c r="U77" s="20"/>
      <c r="V77" s="20"/>
      <c r="W77" s="19"/>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row>
    <row r="78" spans="1:88" ht="9.75" customHeight="1">
      <c r="A78" s="34"/>
      <c r="B78" s="34"/>
      <c r="C78" s="34">
        <v>270</v>
      </c>
      <c r="D78" s="34">
        <v>30</v>
      </c>
      <c r="E78" s="35" t="s">
        <v>3</v>
      </c>
      <c r="F78" s="36" t="s">
        <v>31</v>
      </c>
      <c r="G78" s="18">
        <f>+H78+K78+W78</f>
        <v>0</v>
      </c>
      <c r="H78" s="19">
        <f>SUM(I78:J78)</f>
        <v>0</v>
      </c>
      <c r="I78" s="20">
        <v>0</v>
      </c>
      <c r="J78" s="20">
        <v>0</v>
      </c>
      <c r="K78" s="19">
        <f>+L78+Q78+T78</f>
        <v>0</v>
      </c>
      <c r="L78" s="21">
        <f>SUM(M78:P78)</f>
        <v>0</v>
      </c>
      <c r="M78" s="20">
        <v>0</v>
      </c>
      <c r="N78" s="20">
        <v>0</v>
      </c>
      <c r="O78" s="20">
        <v>0</v>
      </c>
      <c r="P78" s="20">
        <v>0</v>
      </c>
      <c r="Q78" s="21">
        <f>SUM(R78:S78)</f>
        <v>0</v>
      </c>
      <c r="R78" s="20">
        <v>0</v>
      </c>
      <c r="S78" s="20">
        <v>0</v>
      </c>
      <c r="T78" s="21">
        <f>SUM(U78:V78)</f>
        <v>0</v>
      </c>
      <c r="U78" s="20">
        <v>0</v>
      </c>
      <c r="V78" s="20">
        <v>0</v>
      </c>
      <c r="W78" s="19">
        <v>0</v>
      </c>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row>
    <row r="79" spans="1:88" ht="9.75" customHeight="1">
      <c r="A79" s="34"/>
      <c r="B79" s="34"/>
      <c r="C79" s="34">
        <v>270</v>
      </c>
      <c r="D79" s="34">
        <v>30</v>
      </c>
      <c r="E79" s="35" t="s">
        <v>16</v>
      </c>
      <c r="F79" s="36" t="s">
        <v>31</v>
      </c>
      <c r="G79" s="18">
        <f>+H79+K79+W79</f>
        <v>0</v>
      </c>
      <c r="H79" s="19">
        <f>SUM(I79:J79)</f>
        <v>0</v>
      </c>
      <c r="I79" s="20">
        <v>0</v>
      </c>
      <c r="J79" s="20">
        <v>0</v>
      </c>
      <c r="K79" s="19">
        <f>+L79+Q79+T79</f>
        <v>0</v>
      </c>
      <c r="L79" s="21">
        <f>SUM(M79:P79)</f>
        <v>0</v>
      </c>
      <c r="M79" s="20">
        <v>0</v>
      </c>
      <c r="N79" s="20">
        <v>0</v>
      </c>
      <c r="O79" s="20">
        <v>0</v>
      </c>
      <c r="P79" s="20">
        <v>0</v>
      </c>
      <c r="Q79" s="21">
        <f>SUM(R79:S79)</f>
        <v>0</v>
      </c>
      <c r="R79" s="20">
        <v>0</v>
      </c>
      <c r="S79" s="20">
        <v>0</v>
      </c>
      <c r="T79" s="21">
        <f>SUM(U79:V79)</f>
        <v>0</v>
      </c>
      <c r="U79" s="20">
        <v>0</v>
      </c>
      <c r="V79" s="20">
        <v>0</v>
      </c>
      <c r="W79" s="19">
        <v>0</v>
      </c>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row>
    <row r="80" spans="1:88" ht="9.75" customHeight="1">
      <c r="A80" s="31"/>
      <c r="B80" s="31"/>
      <c r="C80" s="31"/>
      <c r="D80" s="31"/>
      <c r="E80" s="32"/>
      <c r="F80" s="33"/>
      <c r="G80" s="18"/>
      <c r="H80" s="19"/>
      <c r="I80" s="20"/>
      <c r="J80" s="20"/>
      <c r="K80" s="19"/>
      <c r="L80" s="21"/>
      <c r="M80" s="20"/>
      <c r="N80" s="20"/>
      <c r="O80" s="20"/>
      <c r="P80" s="20"/>
      <c r="Q80" s="21"/>
      <c r="R80" s="20"/>
      <c r="S80" s="20"/>
      <c r="T80" s="21"/>
      <c r="U80" s="20"/>
      <c r="V80" s="20"/>
      <c r="W80" s="19"/>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row>
    <row r="81" spans="1:88" ht="9.75" customHeight="1">
      <c r="A81" s="29"/>
      <c r="B81" s="29">
        <v>280</v>
      </c>
      <c r="C81" s="29"/>
      <c r="D81" s="29"/>
      <c r="E81" s="30"/>
      <c r="F81" s="24" t="s">
        <v>32</v>
      </c>
      <c r="G81" s="25">
        <f>SUM(G83:G85)</f>
        <v>32000000</v>
      </c>
      <c r="H81" s="26">
        <f>SUM(H83:H85)</f>
        <v>32000000</v>
      </c>
      <c r="I81" s="37">
        <f>SUM(I83:I85)</f>
        <v>0</v>
      </c>
      <c r="J81" s="37">
        <f>SUM(J83:J85)</f>
        <v>32000000</v>
      </c>
      <c r="K81" s="26">
        <f t="shared" ref="K81:S81" si="24">SUM(K83:K85)</f>
        <v>0</v>
      </c>
      <c r="L81" s="28">
        <f t="shared" si="24"/>
        <v>0</v>
      </c>
      <c r="M81" s="37">
        <f t="shared" si="24"/>
        <v>0</v>
      </c>
      <c r="N81" s="37">
        <f t="shared" si="24"/>
        <v>0</v>
      </c>
      <c r="O81" s="37">
        <f t="shared" si="24"/>
        <v>0</v>
      </c>
      <c r="P81" s="37">
        <f t="shared" si="24"/>
        <v>0</v>
      </c>
      <c r="Q81" s="28">
        <f t="shared" si="24"/>
        <v>0</v>
      </c>
      <c r="R81" s="37">
        <f t="shared" si="24"/>
        <v>0</v>
      </c>
      <c r="S81" s="37">
        <f t="shared" si="24"/>
        <v>0</v>
      </c>
      <c r="T81" s="28">
        <f>SUM(T83:T85)</f>
        <v>0</v>
      </c>
      <c r="U81" s="37">
        <f>SUM(U85:U85)</f>
        <v>0</v>
      </c>
      <c r="V81" s="37">
        <f>SUM(V85:V85)</f>
        <v>0</v>
      </c>
      <c r="W81" s="26">
        <f>SUM(W83:W85)</f>
        <v>0</v>
      </c>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row>
    <row r="82" spans="1:88" ht="9.75" customHeight="1">
      <c r="A82" s="31"/>
      <c r="B82" s="31"/>
      <c r="C82" s="31"/>
      <c r="D82" s="31"/>
      <c r="E82" s="32"/>
      <c r="F82" s="33"/>
      <c r="G82" s="18"/>
      <c r="H82" s="19"/>
      <c r="I82" s="20"/>
      <c r="J82" s="20"/>
      <c r="K82" s="19"/>
      <c r="L82" s="21"/>
      <c r="M82" s="20"/>
      <c r="N82" s="20"/>
      <c r="O82" s="20"/>
      <c r="P82" s="20"/>
      <c r="Q82" s="21"/>
      <c r="R82" s="20"/>
      <c r="S82" s="20"/>
      <c r="T82" s="21"/>
      <c r="U82" s="20"/>
      <c r="V82" s="20"/>
      <c r="W82" s="19"/>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row>
    <row r="83" spans="1:88" ht="9.75" customHeight="1">
      <c r="A83" s="34"/>
      <c r="B83" s="34"/>
      <c r="C83" s="34">
        <v>280</v>
      </c>
      <c r="D83" s="34">
        <v>30</v>
      </c>
      <c r="E83" s="35" t="s">
        <v>3</v>
      </c>
      <c r="F83" s="36" t="s">
        <v>32</v>
      </c>
      <c r="G83" s="18">
        <f>+H83+K83+W83</f>
        <v>17000000</v>
      </c>
      <c r="H83" s="19">
        <f>SUM(I83:J83)</f>
        <v>17000000</v>
      </c>
      <c r="I83" s="20">
        <v>0</v>
      </c>
      <c r="J83" s="20">
        <v>17000000</v>
      </c>
      <c r="K83" s="19">
        <f>+L83+Q83+T83</f>
        <v>0</v>
      </c>
      <c r="L83" s="21">
        <f>SUM(M83:P83)</f>
        <v>0</v>
      </c>
      <c r="M83" s="20">
        <v>0</v>
      </c>
      <c r="N83" s="53">
        <v>0</v>
      </c>
      <c r="O83" s="20">
        <v>0</v>
      </c>
      <c r="P83" s="20">
        <v>0</v>
      </c>
      <c r="Q83" s="21">
        <f>SUM(R83:S83)</f>
        <v>0</v>
      </c>
      <c r="R83" s="20">
        <v>0</v>
      </c>
      <c r="S83" s="20">
        <v>0</v>
      </c>
      <c r="T83" s="21">
        <f>SUM(U83:V83)</f>
        <v>0</v>
      </c>
      <c r="U83" s="20">
        <v>0</v>
      </c>
      <c r="V83" s="20">
        <v>0</v>
      </c>
      <c r="W83" s="19">
        <v>0</v>
      </c>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row>
    <row r="84" spans="1:88" ht="9.75" customHeight="1">
      <c r="A84" s="34"/>
      <c r="B84" s="34"/>
      <c r="C84" s="34">
        <v>280</v>
      </c>
      <c r="D84" s="34">
        <v>30</v>
      </c>
      <c r="E84" s="35" t="s">
        <v>16</v>
      </c>
      <c r="F84" s="36" t="s">
        <v>32</v>
      </c>
      <c r="G84" s="18">
        <f>+H84+K84+W84</f>
        <v>15000000</v>
      </c>
      <c r="H84" s="19">
        <f>SUM(I84:J84)</f>
        <v>15000000</v>
      </c>
      <c r="I84" s="20">
        <v>0</v>
      </c>
      <c r="J84" s="20">
        <v>15000000</v>
      </c>
      <c r="K84" s="19">
        <f>+L84+Q84+T84</f>
        <v>0</v>
      </c>
      <c r="L84" s="21">
        <f>SUM(M84:P84)</f>
        <v>0</v>
      </c>
      <c r="M84" s="20">
        <v>0</v>
      </c>
      <c r="N84" s="53">
        <v>0</v>
      </c>
      <c r="O84" s="20">
        <v>0</v>
      </c>
      <c r="P84" s="20">
        <v>0</v>
      </c>
      <c r="Q84" s="21">
        <f>SUM(R84:S84)</f>
        <v>0</v>
      </c>
      <c r="R84" s="20">
        <v>0</v>
      </c>
      <c r="S84" s="20">
        <v>0</v>
      </c>
      <c r="T84" s="21">
        <f>SUM(U84:V84)</f>
        <v>0</v>
      </c>
      <c r="U84" s="20">
        <v>0</v>
      </c>
      <c r="V84" s="20">
        <v>0</v>
      </c>
      <c r="W84" s="19">
        <v>0</v>
      </c>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row>
    <row r="85" spans="1:88" ht="9.75" customHeight="1">
      <c r="A85" s="34"/>
      <c r="B85" s="34"/>
      <c r="C85" s="34">
        <v>280</v>
      </c>
      <c r="D85" s="34">
        <v>30</v>
      </c>
      <c r="E85" s="35" t="s">
        <v>116</v>
      </c>
      <c r="F85" s="36" t="s">
        <v>32</v>
      </c>
      <c r="G85" s="18">
        <f>+H85+K85+W85</f>
        <v>0</v>
      </c>
      <c r="H85" s="19">
        <f>SUM(I85:J85)</f>
        <v>0</v>
      </c>
      <c r="I85" s="20">
        <v>0</v>
      </c>
      <c r="J85" s="20">
        <v>0</v>
      </c>
      <c r="K85" s="19">
        <f>+L85+Q85+T85</f>
        <v>0</v>
      </c>
      <c r="L85" s="21">
        <f>SUM(M85:P85)</f>
        <v>0</v>
      </c>
      <c r="M85" s="20">
        <v>0</v>
      </c>
      <c r="N85" s="53">
        <v>0</v>
      </c>
      <c r="O85" s="20">
        <v>0</v>
      </c>
      <c r="P85" s="20">
        <v>0</v>
      </c>
      <c r="Q85" s="21">
        <f>SUM(R85:S85)</f>
        <v>0</v>
      </c>
      <c r="R85" s="20">
        <v>0</v>
      </c>
      <c r="S85" s="20">
        <v>0</v>
      </c>
      <c r="T85" s="21">
        <f>SUM(U85:V85)</f>
        <v>0</v>
      </c>
      <c r="U85" s="20">
        <v>0</v>
      </c>
      <c r="V85" s="20">
        <v>0</v>
      </c>
      <c r="W85" s="19">
        <v>0</v>
      </c>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row>
    <row r="86" spans="1:88" ht="9.75" customHeight="1">
      <c r="A86" s="31"/>
      <c r="B86" s="31"/>
      <c r="C86" s="31"/>
      <c r="D86" s="31"/>
      <c r="E86" s="32"/>
      <c r="F86" s="33"/>
      <c r="G86" s="18"/>
      <c r="H86" s="19"/>
      <c r="I86" s="20"/>
      <c r="J86" s="20"/>
      <c r="K86" s="19"/>
      <c r="L86" s="21"/>
      <c r="M86" s="20"/>
      <c r="N86" s="20"/>
      <c r="O86" s="20"/>
      <c r="P86" s="20"/>
      <c r="Q86" s="21"/>
      <c r="R86" s="20"/>
      <c r="S86" s="20"/>
      <c r="T86" s="21"/>
      <c r="U86" s="20"/>
      <c r="V86" s="20"/>
      <c r="W86" s="19"/>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row>
    <row r="87" spans="1:88" ht="9.75" customHeight="1">
      <c r="A87" s="29"/>
      <c r="B87" s="29">
        <v>290</v>
      </c>
      <c r="C87" s="29"/>
      <c r="D87" s="29"/>
      <c r="E87" s="30"/>
      <c r="F87" s="24" t="s">
        <v>33</v>
      </c>
      <c r="G87" s="25">
        <f>SUM(G89:G89)</f>
        <v>30000000</v>
      </c>
      <c r="H87" s="26">
        <f>SUM(H89:H89)</f>
        <v>30000000</v>
      </c>
      <c r="I87" s="37">
        <f>SUM(I89:I89)</f>
        <v>0</v>
      </c>
      <c r="J87" s="37">
        <f>SUM(J89:J89)</f>
        <v>30000000</v>
      </c>
      <c r="K87" s="26">
        <f t="shared" ref="K87:R87" si="25">SUM(K89:K89)</f>
        <v>0</v>
      </c>
      <c r="L87" s="28">
        <f t="shared" si="25"/>
        <v>0</v>
      </c>
      <c r="M87" s="37">
        <f t="shared" si="25"/>
        <v>0</v>
      </c>
      <c r="N87" s="37">
        <f>SUM(N89:N89)</f>
        <v>0</v>
      </c>
      <c r="O87" s="37">
        <f>SUM(O89:O89)</f>
        <v>0</v>
      </c>
      <c r="P87" s="37">
        <f t="shared" si="25"/>
        <v>0</v>
      </c>
      <c r="Q87" s="28">
        <f t="shared" si="25"/>
        <v>0</v>
      </c>
      <c r="R87" s="37">
        <f t="shared" si="25"/>
        <v>0</v>
      </c>
      <c r="S87" s="37">
        <f>SUM(S89:S89)</f>
        <v>0</v>
      </c>
      <c r="T87" s="28">
        <f>SUM(T89:T89)</f>
        <v>0</v>
      </c>
      <c r="U87" s="37">
        <f>SUM(U89:U89)</f>
        <v>0</v>
      </c>
      <c r="V87" s="37">
        <f>SUM(V89:V89)</f>
        <v>0</v>
      </c>
      <c r="W87" s="26">
        <f>SUM(W89:W89)</f>
        <v>0</v>
      </c>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row>
    <row r="88" spans="1:88" ht="9.75" customHeight="1">
      <c r="A88" s="31"/>
      <c r="B88" s="31"/>
      <c r="C88" s="31"/>
      <c r="D88" s="31"/>
      <c r="E88" s="32"/>
      <c r="F88" s="33"/>
      <c r="G88" s="18"/>
      <c r="H88" s="19"/>
      <c r="I88" s="20"/>
      <c r="J88" s="20"/>
      <c r="K88" s="19"/>
      <c r="L88" s="21"/>
      <c r="M88" s="20"/>
      <c r="N88" s="20"/>
      <c r="O88" s="20"/>
      <c r="P88" s="20"/>
      <c r="Q88" s="21"/>
      <c r="R88" s="20"/>
      <c r="S88" s="20"/>
      <c r="T88" s="21"/>
      <c r="U88" s="20"/>
      <c r="V88" s="20"/>
      <c r="W88" s="19"/>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row>
    <row r="89" spans="1:88" ht="9.75" customHeight="1">
      <c r="A89" s="34"/>
      <c r="B89" s="34"/>
      <c r="C89" s="34">
        <v>290</v>
      </c>
      <c r="D89" s="34">
        <v>30</v>
      </c>
      <c r="E89" s="35" t="s">
        <v>3</v>
      </c>
      <c r="F89" s="36" t="s">
        <v>33</v>
      </c>
      <c r="G89" s="18">
        <f>+H89+K89+W89</f>
        <v>30000000</v>
      </c>
      <c r="H89" s="19">
        <f>SUM(I89:J89)</f>
        <v>30000000</v>
      </c>
      <c r="I89" s="20">
        <v>0</v>
      </c>
      <c r="J89" s="20">
        <v>30000000</v>
      </c>
      <c r="K89" s="19">
        <f>+L89+Q89+T89</f>
        <v>0</v>
      </c>
      <c r="L89" s="21">
        <f>SUM(M89:P89)</f>
        <v>0</v>
      </c>
      <c r="M89" s="20">
        <v>0</v>
      </c>
      <c r="N89" s="20">
        <v>0</v>
      </c>
      <c r="O89" s="20">
        <v>0</v>
      </c>
      <c r="P89" s="20">
        <v>0</v>
      </c>
      <c r="Q89" s="21">
        <f>SUM(R89:V89)</f>
        <v>0</v>
      </c>
      <c r="R89" s="20">
        <v>0</v>
      </c>
      <c r="S89" s="20">
        <v>0</v>
      </c>
      <c r="T89" s="21">
        <f>SUM(U89:Y89)</f>
        <v>0</v>
      </c>
      <c r="U89" s="20">
        <v>0</v>
      </c>
      <c r="V89" s="20">
        <v>0</v>
      </c>
      <c r="W89" s="19">
        <v>0</v>
      </c>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row>
    <row r="90" spans="1:88" ht="9.75" customHeight="1">
      <c r="A90" s="31"/>
      <c r="B90" s="31"/>
      <c r="C90" s="31"/>
      <c r="D90" s="31"/>
      <c r="E90" s="32"/>
      <c r="F90" s="33"/>
      <c r="G90" s="18"/>
      <c r="H90" s="19"/>
      <c r="I90" s="20"/>
      <c r="J90" s="20"/>
      <c r="K90" s="19"/>
      <c r="L90" s="21"/>
      <c r="M90" s="20"/>
      <c r="N90" s="20"/>
      <c r="O90" s="20"/>
      <c r="P90" s="20"/>
      <c r="Q90" s="21"/>
      <c r="R90" s="20"/>
      <c r="S90" s="20"/>
      <c r="T90" s="21"/>
      <c r="U90" s="20"/>
      <c r="V90" s="20"/>
      <c r="W90" s="19"/>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row>
    <row r="91" spans="1:88" ht="9.75" customHeight="1">
      <c r="A91" s="29">
        <v>300</v>
      </c>
      <c r="B91" s="29"/>
      <c r="C91" s="29"/>
      <c r="D91" s="29"/>
      <c r="E91" s="30"/>
      <c r="F91" s="24" t="s">
        <v>34</v>
      </c>
      <c r="G91" s="25">
        <f t="shared" ref="G91:W91" si="26">+G93+G97+G101+G106+G111+G118+G124</f>
        <v>308673708</v>
      </c>
      <c r="H91" s="26">
        <f t="shared" si="26"/>
        <v>161832084</v>
      </c>
      <c r="I91" s="27">
        <f t="shared" si="26"/>
        <v>3000000</v>
      </c>
      <c r="J91" s="27">
        <f t="shared" si="26"/>
        <v>158832084</v>
      </c>
      <c r="K91" s="26">
        <f t="shared" si="26"/>
        <v>146841624</v>
      </c>
      <c r="L91" s="28">
        <f t="shared" si="26"/>
        <v>0</v>
      </c>
      <c r="M91" s="27">
        <f t="shared" si="26"/>
        <v>0</v>
      </c>
      <c r="N91" s="27">
        <f t="shared" si="26"/>
        <v>0</v>
      </c>
      <c r="O91" s="27">
        <f t="shared" si="26"/>
        <v>0</v>
      </c>
      <c r="P91" s="27">
        <f t="shared" si="26"/>
        <v>0</v>
      </c>
      <c r="Q91" s="28">
        <f t="shared" si="26"/>
        <v>146841624</v>
      </c>
      <c r="R91" s="27">
        <f t="shared" si="26"/>
        <v>146841624</v>
      </c>
      <c r="S91" s="27">
        <f t="shared" si="26"/>
        <v>0</v>
      </c>
      <c r="T91" s="28">
        <f t="shared" si="26"/>
        <v>0</v>
      </c>
      <c r="U91" s="27">
        <f t="shared" si="26"/>
        <v>0</v>
      </c>
      <c r="V91" s="27">
        <f t="shared" si="26"/>
        <v>0</v>
      </c>
      <c r="W91" s="26">
        <f t="shared" si="26"/>
        <v>0</v>
      </c>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row>
    <row r="92" spans="1:88" ht="9.75" customHeight="1">
      <c r="A92" s="29"/>
      <c r="B92" s="29"/>
      <c r="C92" s="29"/>
      <c r="D92" s="29"/>
      <c r="E92" s="30"/>
      <c r="F92" s="24"/>
      <c r="G92" s="18"/>
      <c r="H92" s="19"/>
      <c r="I92" s="20"/>
      <c r="J92" s="20"/>
      <c r="K92" s="19"/>
      <c r="L92" s="21"/>
      <c r="M92" s="20"/>
      <c r="N92" s="20"/>
      <c r="O92" s="20"/>
      <c r="P92" s="20"/>
      <c r="Q92" s="21"/>
      <c r="R92" s="20"/>
      <c r="S92" s="20"/>
      <c r="T92" s="21"/>
      <c r="U92" s="20"/>
      <c r="V92" s="20"/>
      <c r="W92" s="19"/>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row>
    <row r="93" spans="1:88" ht="9.75" customHeight="1">
      <c r="A93" s="29"/>
      <c r="B93" s="29">
        <v>310</v>
      </c>
      <c r="C93" s="29"/>
      <c r="D93" s="29"/>
      <c r="E93" s="30"/>
      <c r="F93" s="24" t="s">
        <v>35</v>
      </c>
      <c r="G93" s="25">
        <f>SUM(G95:G95)</f>
        <v>0</v>
      </c>
      <c r="H93" s="26">
        <f>SUM(H95:H95)</f>
        <v>0</v>
      </c>
      <c r="I93" s="37">
        <f>SUM(I95:I95)</f>
        <v>0</v>
      </c>
      <c r="J93" s="37">
        <f>SUM(J95:J95)</f>
        <v>0</v>
      </c>
      <c r="K93" s="26">
        <f t="shared" ref="K93:R93" si="27">SUM(K95:K95)</f>
        <v>0</v>
      </c>
      <c r="L93" s="28">
        <f t="shared" si="27"/>
        <v>0</v>
      </c>
      <c r="M93" s="37">
        <f t="shared" si="27"/>
        <v>0</v>
      </c>
      <c r="N93" s="37">
        <f>SUM(N95:N95)</f>
        <v>0</v>
      </c>
      <c r="O93" s="37">
        <f>SUM(O95:O95)</f>
        <v>0</v>
      </c>
      <c r="P93" s="37">
        <f t="shared" si="27"/>
        <v>0</v>
      </c>
      <c r="Q93" s="28">
        <f t="shared" si="27"/>
        <v>0</v>
      </c>
      <c r="R93" s="37">
        <f t="shared" si="27"/>
        <v>0</v>
      </c>
      <c r="S93" s="37">
        <f>SUM(S95:S95)</f>
        <v>0</v>
      </c>
      <c r="T93" s="28">
        <f>SUM(T95:T95)</f>
        <v>0</v>
      </c>
      <c r="U93" s="37">
        <f>SUM(U95:U95)</f>
        <v>0</v>
      </c>
      <c r="V93" s="37">
        <f>SUM(V95:V95)</f>
        <v>0</v>
      </c>
      <c r="W93" s="26">
        <f>SUM(W95:W95)</f>
        <v>0</v>
      </c>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row>
    <row r="94" spans="1:88" ht="9.75" customHeight="1">
      <c r="A94" s="31"/>
      <c r="B94" s="31"/>
      <c r="C94" s="31"/>
      <c r="D94" s="31"/>
      <c r="E94" s="32"/>
      <c r="F94" s="33"/>
      <c r="G94" s="18"/>
      <c r="H94" s="19"/>
      <c r="I94" s="20"/>
      <c r="J94" s="20"/>
      <c r="K94" s="19"/>
      <c r="L94" s="21"/>
      <c r="M94" s="20"/>
      <c r="N94" s="20"/>
      <c r="O94" s="20"/>
      <c r="P94" s="20"/>
      <c r="Q94" s="21"/>
      <c r="R94" s="20"/>
      <c r="S94" s="20"/>
      <c r="T94" s="21"/>
      <c r="U94" s="20"/>
      <c r="V94" s="20"/>
      <c r="W94" s="19"/>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row>
    <row r="95" spans="1:88" ht="9.75" customHeight="1">
      <c r="A95" s="34"/>
      <c r="B95" s="34"/>
      <c r="C95" s="34">
        <v>310</v>
      </c>
      <c r="D95" s="34">
        <v>30</v>
      </c>
      <c r="E95" s="35" t="s">
        <v>3</v>
      </c>
      <c r="F95" s="36" t="s">
        <v>35</v>
      </c>
      <c r="G95" s="18">
        <f>+H95+K95+W95</f>
        <v>0</v>
      </c>
      <c r="H95" s="19">
        <f>SUM(I95:J95)</f>
        <v>0</v>
      </c>
      <c r="I95" s="20">
        <v>0</v>
      </c>
      <c r="J95" s="20">
        <v>0</v>
      </c>
      <c r="K95" s="19">
        <f>+L95+Q95+T95</f>
        <v>0</v>
      </c>
      <c r="L95" s="21">
        <f>SUM(M95:P95)</f>
        <v>0</v>
      </c>
      <c r="M95" s="20">
        <v>0</v>
      </c>
      <c r="N95" s="20">
        <v>0</v>
      </c>
      <c r="O95" s="20">
        <v>0</v>
      </c>
      <c r="P95" s="20">
        <v>0</v>
      </c>
      <c r="Q95" s="21">
        <f>SUM(R95:S95)</f>
        <v>0</v>
      </c>
      <c r="R95" s="20">
        <v>0</v>
      </c>
      <c r="S95" s="20">
        <v>0</v>
      </c>
      <c r="T95" s="21">
        <f>SUM(U95:V95)</f>
        <v>0</v>
      </c>
      <c r="U95" s="20">
        <v>0</v>
      </c>
      <c r="V95" s="20">
        <v>0</v>
      </c>
      <c r="W95" s="19">
        <v>0</v>
      </c>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row>
    <row r="96" spans="1:88" ht="9.75" customHeight="1">
      <c r="A96" s="31"/>
      <c r="B96" s="31"/>
      <c r="C96" s="31"/>
      <c r="D96" s="31"/>
      <c r="E96" s="32"/>
      <c r="F96" s="33"/>
      <c r="G96" s="18"/>
      <c r="H96" s="19"/>
      <c r="I96" s="20"/>
      <c r="J96" s="20"/>
      <c r="K96" s="19"/>
      <c r="L96" s="21"/>
      <c r="M96" s="20"/>
      <c r="N96" s="20"/>
      <c r="O96" s="20"/>
      <c r="P96" s="20"/>
      <c r="Q96" s="21"/>
      <c r="R96" s="20"/>
      <c r="S96" s="20"/>
      <c r="T96" s="21"/>
      <c r="U96" s="20"/>
      <c r="V96" s="20"/>
      <c r="W96" s="19"/>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row>
    <row r="97" spans="1:88" ht="9.75" customHeight="1">
      <c r="A97" s="29"/>
      <c r="B97" s="29">
        <v>320</v>
      </c>
      <c r="C97" s="29"/>
      <c r="D97" s="29"/>
      <c r="E97" s="30"/>
      <c r="F97" s="24" t="s">
        <v>36</v>
      </c>
      <c r="G97" s="25">
        <f>SUM(G99:G99)</f>
        <v>5000000</v>
      </c>
      <c r="H97" s="26">
        <f>SUM(H99:H99)</f>
        <v>5000000</v>
      </c>
      <c r="I97" s="37">
        <f>SUM(I99:I99)</f>
        <v>0</v>
      </c>
      <c r="J97" s="37">
        <f>SUM(J99:J99)</f>
        <v>5000000</v>
      </c>
      <c r="K97" s="26">
        <f t="shared" ref="K97:R97" si="28">SUM(K99:K99)</f>
        <v>0</v>
      </c>
      <c r="L97" s="28">
        <f t="shared" si="28"/>
        <v>0</v>
      </c>
      <c r="M97" s="37">
        <f t="shared" si="28"/>
        <v>0</v>
      </c>
      <c r="N97" s="37">
        <f>SUM(N99:N99)</f>
        <v>0</v>
      </c>
      <c r="O97" s="37">
        <f>SUM(O99:O99)</f>
        <v>0</v>
      </c>
      <c r="P97" s="37">
        <f t="shared" si="28"/>
        <v>0</v>
      </c>
      <c r="Q97" s="28">
        <f t="shared" si="28"/>
        <v>0</v>
      </c>
      <c r="R97" s="37">
        <f t="shared" si="28"/>
        <v>0</v>
      </c>
      <c r="S97" s="37">
        <f>SUM(S99:S99)</f>
        <v>0</v>
      </c>
      <c r="T97" s="28">
        <f>SUM(T99:T99)</f>
        <v>0</v>
      </c>
      <c r="U97" s="37">
        <f>SUM(U99:U99)</f>
        <v>0</v>
      </c>
      <c r="V97" s="37">
        <f>SUM(V99:V99)</f>
        <v>0</v>
      </c>
      <c r="W97" s="26">
        <f>SUM(W99:W99)</f>
        <v>0</v>
      </c>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row>
    <row r="98" spans="1:88" ht="9.75" customHeight="1">
      <c r="A98" s="31"/>
      <c r="B98" s="31"/>
      <c r="C98" s="31"/>
      <c r="D98" s="31"/>
      <c r="E98" s="32"/>
      <c r="F98" s="33"/>
      <c r="G98" s="18"/>
      <c r="H98" s="19"/>
      <c r="I98" s="20"/>
      <c r="J98" s="20"/>
      <c r="K98" s="19"/>
      <c r="L98" s="21"/>
      <c r="M98" s="20"/>
      <c r="N98" s="20"/>
      <c r="O98" s="20"/>
      <c r="P98" s="20"/>
      <c r="Q98" s="21"/>
      <c r="R98" s="20"/>
      <c r="S98" s="20"/>
      <c r="T98" s="21"/>
      <c r="U98" s="20"/>
      <c r="V98" s="20"/>
      <c r="W98" s="19"/>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row>
    <row r="99" spans="1:88" ht="9.75" customHeight="1">
      <c r="A99" s="34"/>
      <c r="B99" s="34"/>
      <c r="C99" s="34">
        <v>320</v>
      </c>
      <c r="D99" s="34">
        <v>30</v>
      </c>
      <c r="E99" s="35" t="s">
        <v>3</v>
      </c>
      <c r="F99" s="36" t="s">
        <v>37</v>
      </c>
      <c r="G99" s="18">
        <f>+H99+K99+W99</f>
        <v>5000000</v>
      </c>
      <c r="H99" s="19">
        <f>SUM(I99:J99)</f>
        <v>5000000</v>
      </c>
      <c r="I99" s="20">
        <v>0</v>
      </c>
      <c r="J99" s="20">
        <v>5000000</v>
      </c>
      <c r="K99" s="19">
        <f>+L99+Q99+T99</f>
        <v>0</v>
      </c>
      <c r="L99" s="21">
        <f>SUM(M99:P99)</f>
        <v>0</v>
      </c>
      <c r="M99" s="20">
        <v>0</v>
      </c>
      <c r="N99" s="20">
        <v>0</v>
      </c>
      <c r="O99" s="20">
        <v>0</v>
      </c>
      <c r="P99" s="20">
        <v>0</v>
      </c>
      <c r="Q99" s="21">
        <f>SUM(R99:S99)</f>
        <v>0</v>
      </c>
      <c r="R99" s="20">
        <v>0</v>
      </c>
      <c r="S99" s="20">
        <v>0</v>
      </c>
      <c r="T99" s="21">
        <f>SUM(U99:V99)</f>
        <v>0</v>
      </c>
      <c r="U99" s="20">
        <v>0</v>
      </c>
      <c r="V99" s="20">
        <v>0</v>
      </c>
      <c r="W99" s="19">
        <v>0</v>
      </c>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row>
    <row r="100" spans="1:88" ht="9.75" customHeight="1">
      <c r="A100" s="31"/>
      <c r="B100" s="31"/>
      <c r="C100" s="31"/>
      <c r="D100" s="31"/>
      <c r="E100" s="32"/>
      <c r="F100" s="33"/>
      <c r="G100" s="18"/>
      <c r="H100" s="19"/>
      <c r="I100" s="20"/>
      <c r="J100" s="20"/>
      <c r="K100" s="19"/>
      <c r="L100" s="21"/>
      <c r="M100" s="20"/>
      <c r="N100" s="20"/>
      <c r="O100" s="20"/>
      <c r="P100" s="20"/>
      <c r="Q100" s="21"/>
      <c r="R100" s="20"/>
      <c r="S100" s="20"/>
      <c r="T100" s="21"/>
      <c r="U100" s="20"/>
      <c r="V100" s="20"/>
      <c r="W100" s="19"/>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row>
    <row r="101" spans="1:88" ht="9.75" customHeight="1">
      <c r="A101" s="29"/>
      <c r="B101" s="29">
        <v>330</v>
      </c>
      <c r="C101" s="29"/>
      <c r="D101" s="29"/>
      <c r="E101" s="30"/>
      <c r="F101" s="24" t="s">
        <v>38</v>
      </c>
      <c r="G101" s="25">
        <f>SUM(G103:G104)</f>
        <v>13000000</v>
      </c>
      <c r="H101" s="26">
        <f>SUM(H103:H104)</f>
        <v>13000000</v>
      </c>
      <c r="I101" s="37">
        <f>SUM(I103:I104)</f>
        <v>3000000</v>
      </c>
      <c r="J101" s="37">
        <f>SUM(J103:J104)</f>
        <v>10000000</v>
      </c>
      <c r="K101" s="26">
        <f t="shared" ref="K101:R101" si="29">SUM(K103:K104)</f>
        <v>0</v>
      </c>
      <c r="L101" s="28">
        <f t="shared" si="29"/>
        <v>0</v>
      </c>
      <c r="M101" s="37">
        <f t="shared" si="29"/>
        <v>0</v>
      </c>
      <c r="N101" s="37">
        <f>SUM(N103:N104)</f>
        <v>0</v>
      </c>
      <c r="O101" s="37">
        <f>SUM(O103:O104)</f>
        <v>0</v>
      </c>
      <c r="P101" s="37">
        <f t="shared" si="29"/>
        <v>0</v>
      </c>
      <c r="Q101" s="28">
        <f t="shared" si="29"/>
        <v>0</v>
      </c>
      <c r="R101" s="37">
        <f t="shared" si="29"/>
        <v>0</v>
      </c>
      <c r="S101" s="37">
        <f>SUM(S103:S104)</f>
        <v>0</v>
      </c>
      <c r="T101" s="28">
        <f>SUM(T103:T104)</f>
        <v>0</v>
      </c>
      <c r="U101" s="37">
        <f>SUM(U103:U104)</f>
        <v>0</v>
      </c>
      <c r="V101" s="37">
        <f>SUM(V103:V104)</f>
        <v>0</v>
      </c>
      <c r="W101" s="26">
        <f>SUM(W103:W104)</f>
        <v>0</v>
      </c>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row>
    <row r="102" spans="1:88" ht="9.75" customHeight="1">
      <c r="A102" s="31"/>
      <c r="B102" s="31"/>
      <c r="C102" s="31"/>
      <c r="D102" s="31"/>
      <c r="E102" s="32"/>
      <c r="F102" s="33"/>
      <c r="G102" s="18"/>
      <c r="H102" s="19"/>
      <c r="I102" s="20"/>
      <c r="J102" s="20"/>
      <c r="K102" s="19"/>
      <c r="L102" s="21"/>
      <c r="M102" s="20"/>
      <c r="N102" s="20"/>
      <c r="O102" s="20"/>
      <c r="P102" s="20"/>
      <c r="Q102" s="21"/>
      <c r="R102" s="20"/>
      <c r="S102" s="20"/>
      <c r="T102" s="21"/>
      <c r="U102" s="20"/>
      <c r="V102" s="20"/>
      <c r="W102" s="19"/>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row>
    <row r="103" spans="1:88" ht="9.75" customHeight="1">
      <c r="A103" s="34"/>
      <c r="B103" s="34"/>
      <c r="C103" s="34">
        <v>330</v>
      </c>
      <c r="D103" s="34">
        <v>30</v>
      </c>
      <c r="E103" s="35" t="s">
        <v>3</v>
      </c>
      <c r="F103" s="36" t="s">
        <v>38</v>
      </c>
      <c r="G103" s="18">
        <f>+H103+K103+W103</f>
        <v>13000000</v>
      </c>
      <c r="H103" s="19">
        <f>SUM(I103:J103)</f>
        <v>13000000</v>
      </c>
      <c r="I103" s="20">
        <v>3000000</v>
      </c>
      <c r="J103" s="20">
        <v>10000000</v>
      </c>
      <c r="K103" s="19">
        <f>+L103+Q103+T103</f>
        <v>0</v>
      </c>
      <c r="L103" s="21">
        <f>SUM(M103:P103)</f>
        <v>0</v>
      </c>
      <c r="M103" s="20">
        <v>0</v>
      </c>
      <c r="N103" s="20">
        <v>0</v>
      </c>
      <c r="O103" s="20">
        <v>0</v>
      </c>
      <c r="P103" s="20">
        <v>0</v>
      </c>
      <c r="Q103" s="21">
        <f>SUM(R103:S103)</f>
        <v>0</v>
      </c>
      <c r="R103" s="20">
        <v>0</v>
      </c>
      <c r="S103" s="20">
        <v>0</v>
      </c>
      <c r="T103" s="21">
        <f>SUM(U103:V103)</f>
        <v>0</v>
      </c>
      <c r="U103" s="20">
        <v>0</v>
      </c>
      <c r="V103" s="20">
        <v>0</v>
      </c>
      <c r="W103" s="19">
        <v>0</v>
      </c>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row>
    <row r="104" spans="1:88" ht="9.75" customHeight="1">
      <c r="A104" s="34"/>
      <c r="B104" s="34"/>
      <c r="C104" s="34">
        <v>330</v>
      </c>
      <c r="D104" s="34">
        <v>30</v>
      </c>
      <c r="E104" s="35" t="s">
        <v>18</v>
      </c>
      <c r="F104" s="36" t="s">
        <v>38</v>
      </c>
      <c r="G104" s="18">
        <f>+H104+K104+W104</f>
        <v>0</v>
      </c>
      <c r="H104" s="19">
        <f>SUM(I104:J104)</f>
        <v>0</v>
      </c>
      <c r="I104" s="20">
        <v>0</v>
      </c>
      <c r="J104" s="20">
        <v>0</v>
      </c>
      <c r="K104" s="19">
        <f>+L104+Q104+T104</f>
        <v>0</v>
      </c>
      <c r="L104" s="21">
        <f>SUM(M104:P104)</f>
        <v>0</v>
      </c>
      <c r="M104" s="20">
        <v>0</v>
      </c>
      <c r="N104" s="20">
        <v>0</v>
      </c>
      <c r="O104" s="20">
        <v>0</v>
      </c>
      <c r="P104" s="20">
        <v>0</v>
      </c>
      <c r="Q104" s="21">
        <f>SUM(R104:S104)</f>
        <v>0</v>
      </c>
      <c r="R104" s="20">
        <v>0</v>
      </c>
      <c r="S104" s="20">
        <v>0</v>
      </c>
      <c r="T104" s="21">
        <f>SUM(U104:V104)</f>
        <v>0</v>
      </c>
      <c r="U104" s="20">
        <v>0</v>
      </c>
      <c r="V104" s="20">
        <v>0</v>
      </c>
      <c r="W104" s="19">
        <v>0</v>
      </c>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row>
    <row r="105" spans="1:88" ht="9.75" customHeight="1">
      <c r="A105" s="31"/>
      <c r="B105" s="31"/>
      <c r="C105" s="31"/>
      <c r="D105" s="31"/>
      <c r="E105" s="32"/>
      <c r="F105" s="33"/>
      <c r="G105" s="18"/>
      <c r="H105" s="19"/>
      <c r="I105" s="20"/>
      <c r="J105" s="20"/>
      <c r="K105" s="19"/>
      <c r="L105" s="21"/>
      <c r="M105" s="20"/>
      <c r="N105" s="20"/>
      <c r="O105" s="20"/>
      <c r="P105" s="20"/>
      <c r="Q105" s="21"/>
      <c r="R105" s="20"/>
      <c r="S105" s="20"/>
      <c r="T105" s="21"/>
      <c r="U105" s="20"/>
      <c r="V105" s="20"/>
      <c r="W105" s="19"/>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row>
    <row r="106" spans="1:88" ht="9.75" customHeight="1">
      <c r="A106" s="29"/>
      <c r="B106" s="29">
        <v>340</v>
      </c>
      <c r="C106" s="29"/>
      <c r="D106" s="29"/>
      <c r="E106" s="30"/>
      <c r="F106" s="24" t="s">
        <v>39</v>
      </c>
      <c r="G106" s="25">
        <f>SUM(G108:G109)</f>
        <v>13000000</v>
      </c>
      <c r="H106" s="26">
        <f>SUM(H108:H109)</f>
        <v>13000000</v>
      </c>
      <c r="I106" s="37">
        <f>SUM(I108:I109)</f>
        <v>0</v>
      </c>
      <c r="J106" s="37">
        <f>SUM(J108:J109)</f>
        <v>13000000</v>
      </c>
      <c r="K106" s="26">
        <f t="shared" ref="K106:R106" si="30">SUM(K108:K109)</f>
        <v>0</v>
      </c>
      <c r="L106" s="28">
        <f t="shared" si="30"/>
        <v>0</v>
      </c>
      <c r="M106" s="37">
        <f t="shared" si="30"/>
        <v>0</v>
      </c>
      <c r="N106" s="37">
        <f>SUM(N108:N109)</f>
        <v>0</v>
      </c>
      <c r="O106" s="37">
        <f>SUM(O108:O109)</f>
        <v>0</v>
      </c>
      <c r="P106" s="37">
        <f t="shared" si="30"/>
        <v>0</v>
      </c>
      <c r="Q106" s="28">
        <f t="shared" si="30"/>
        <v>0</v>
      </c>
      <c r="R106" s="37">
        <f t="shared" si="30"/>
        <v>0</v>
      </c>
      <c r="S106" s="37">
        <f>SUM(S108:S109)</f>
        <v>0</v>
      </c>
      <c r="T106" s="28">
        <f>SUM(T108:T109)</f>
        <v>0</v>
      </c>
      <c r="U106" s="37">
        <f>SUM(U108:U109)</f>
        <v>0</v>
      </c>
      <c r="V106" s="37">
        <f>SUM(V108:V109)</f>
        <v>0</v>
      </c>
      <c r="W106" s="26">
        <f>SUM(W108:W109)</f>
        <v>0</v>
      </c>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row>
    <row r="107" spans="1:88" ht="9.75" customHeight="1">
      <c r="A107" s="31"/>
      <c r="B107" s="31"/>
      <c r="C107" s="31"/>
      <c r="D107" s="31"/>
      <c r="E107" s="32"/>
      <c r="F107" s="33"/>
      <c r="G107" s="18"/>
      <c r="H107" s="19"/>
      <c r="I107" s="20"/>
      <c r="J107" s="20"/>
      <c r="K107" s="19"/>
      <c r="L107" s="21"/>
      <c r="M107" s="20"/>
      <c r="N107" s="20"/>
      <c r="O107" s="20"/>
      <c r="P107" s="20"/>
      <c r="Q107" s="21"/>
      <c r="R107" s="20"/>
      <c r="S107" s="20"/>
      <c r="T107" s="21"/>
      <c r="U107" s="20"/>
      <c r="V107" s="20"/>
      <c r="W107" s="19"/>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row>
    <row r="108" spans="1:88" ht="9.75" customHeight="1">
      <c r="A108" s="34"/>
      <c r="B108" s="34"/>
      <c r="C108" s="34">
        <v>340</v>
      </c>
      <c r="D108" s="34">
        <v>30</v>
      </c>
      <c r="E108" s="35" t="s">
        <v>3</v>
      </c>
      <c r="F108" s="36" t="s">
        <v>40</v>
      </c>
      <c r="G108" s="18">
        <f>+H108+K108+W108</f>
        <v>13000000</v>
      </c>
      <c r="H108" s="19">
        <f>SUM(I108:J108)</f>
        <v>13000000</v>
      </c>
      <c r="I108" s="20">
        <v>0</v>
      </c>
      <c r="J108" s="20">
        <v>13000000</v>
      </c>
      <c r="K108" s="19">
        <f>+L108+Q108+T108</f>
        <v>0</v>
      </c>
      <c r="L108" s="21">
        <f>SUM(M108:P108)</f>
        <v>0</v>
      </c>
      <c r="M108" s="20">
        <v>0</v>
      </c>
      <c r="N108" s="20">
        <v>0</v>
      </c>
      <c r="O108" s="20">
        <v>0</v>
      </c>
      <c r="P108" s="20">
        <v>0</v>
      </c>
      <c r="Q108" s="21">
        <f>SUM(R108:S108)</f>
        <v>0</v>
      </c>
      <c r="R108" s="20">
        <v>0</v>
      </c>
      <c r="S108" s="20">
        <v>0</v>
      </c>
      <c r="T108" s="21">
        <f>SUM(U108:V108)</f>
        <v>0</v>
      </c>
      <c r="U108" s="20">
        <v>0</v>
      </c>
      <c r="V108" s="20">
        <v>0</v>
      </c>
      <c r="W108" s="19">
        <v>0</v>
      </c>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row>
    <row r="109" spans="1:88" ht="9.75" customHeight="1">
      <c r="A109" s="34"/>
      <c r="B109" s="34"/>
      <c r="C109" s="34">
        <v>340</v>
      </c>
      <c r="D109" s="34">
        <v>30</v>
      </c>
      <c r="E109" s="35" t="s">
        <v>116</v>
      </c>
      <c r="F109" s="36" t="s">
        <v>40</v>
      </c>
      <c r="G109" s="18">
        <f>+H109+K109+W109</f>
        <v>0</v>
      </c>
      <c r="H109" s="19">
        <f>SUM(I109:J109)</f>
        <v>0</v>
      </c>
      <c r="I109" s="20">
        <v>0</v>
      </c>
      <c r="J109" s="20">
        <v>0</v>
      </c>
      <c r="K109" s="19">
        <f>+L109+Q109+T109</f>
        <v>0</v>
      </c>
      <c r="L109" s="21">
        <f>SUM(M109:P109)</f>
        <v>0</v>
      </c>
      <c r="M109" s="20">
        <v>0</v>
      </c>
      <c r="N109" s="20">
        <v>0</v>
      </c>
      <c r="O109" s="20">
        <v>0</v>
      </c>
      <c r="P109" s="20">
        <v>0</v>
      </c>
      <c r="Q109" s="21">
        <f>SUM(R109:S109)</f>
        <v>0</v>
      </c>
      <c r="R109" s="20">
        <v>0</v>
      </c>
      <c r="S109" s="20">
        <v>0</v>
      </c>
      <c r="T109" s="21">
        <f>SUM(U109:V109)</f>
        <v>0</v>
      </c>
      <c r="U109" s="20">
        <v>0</v>
      </c>
      <c r="V109" s="20">
        <v>0</v>
      </c>
      <c r="W109" s="19">
        <v>0</v>
      </c>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row>
    <row r="110" spans="1:88" ht="9.75" customHeight="1">
      <c r="A110" s="31"/>
      <c r="B110" s="31"/>
      <c r="C110" s="31"/>
      <c r="D110" s="31"/>
      <c r="E110" s="32"/>
      <c r="F110" s="33"/>
      <c r="G110" s="18"/>
      <c r="H110" s="19"/>
      <c r="I110" s="20"/>
      <c r="J110" s="20"/>
      <c r="K110" s="19"/>
      <c r="L110" s="21"/>
      <c r="M110" s="20"/>
      <c r="N110" s="20"/>
      <c r="O110" s="20"/>
      <c r="P110" s="20"/>
      <c r="Q110" s="21"/>
      <c r="R110" s="20"/>
      <c r="S110" s="20"/>
      <c r="T110" s="21"/>
      <c r="U110" s="20"/>
      <c r="V110" s="20"/>
      <c r="W110" s="19"/>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row>
    <row r="111" spans="1:88" ht="9.75" customHeight="1">
      <c r="A111" s="29"/>
      <c r="B111" s="29">
        <v>350</v>
      </c>
      <c r="C111" s="29"/>
      <c r="D111" s="29"/>
      <c r="E111" s="30"/>
      <c r="F111" s="24" t="s">
        <v>41</v>
      </c>
      <c r="G111" s="25">
        <f>SUM(G113:G116)</f>
        <v>20832084</v>
      </c>
      <c r="H111" s="26">
        <f>SUM(H113:H116)</f>
        <v>20832084</v>
      </c>
      <c r="I111" s="37">
        <f>SUM(I113:I116)</f>
        <v>0</v>
      </c>
      <c r="J111" s="37">
        <f>SUM(J113:J116)</f>
        <v>20832084</v>
      </c>
      <c r="K111" s="26">
        <f t="shared" ref="K111:R111" si="31">SUM(K113:K116)</f>
        <v>0</v>
      </c>
      <c r="L111" s="28">
        <f t="shared" si="31"/>
        <v>0</v>
      </c>
      <c r="M111" s="37">
        <f t="shared" si="31"/>
        <v>0</v>
      </c>
      <c r="N111" s="37">
        <f>SUM(N113:N116)</f>
        <v>0</v>
      </c>
      <c r="O111" s="37">
        <f>SUM(O113:O116)</f>
        <v>0</v>
      </c>
      <c r="P111" s="37">
        <f t="shared" si="31"/>
        <v>0</v>
      </c>
      <c r="Q111" s="28">
        <f t="shared" si="31"/>
        <v>0</v>
      </c>
      <c r="R111" s="37">
        <f t="shared" si="31"/>
        <v>0</v>
      </c>
      <c r="S111" s="37">
        <f>SUM(S113:S116)</f>
        <v>0</v>
      </c>
      <c r="T111" s="28">
        <f>SUM(T113:T116)</f>
        <v>0</v>
      </c>
      <c r="U111" s="37">
        <f>SUM(U113:U116)</f>
        <v>0</v>
      </c>
      <c r="V111" s="37">
        <f>SUM(V113:V116)</f>
        <v>0</v>
      </c>
      <c r="W111" s="26">
        <f>SUM(W113:W116)</f>
        <v>0</v>
      </c>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row>
    <row r="112" spans="1:88" ht="9.75" customHeight="1">
      <c r="A112" s="29"/>
      <c r="B112" s="29"/>
      <c r="C112" s="29"/>
      <c r="D112" s="29"/>
      <c r="E112" s="30"/>
      <c r="F112" s="24"/>
      <c r="G112" s="18"/>
      <c r="H112" s="19"/>
      <c r="I112" s="20"/>
      <c r="J112" s="20"/>
      <c r="K112" s="19"/>
      <c r="L112" s="21"/>
      <c r="M112" s="20"/>
      <c r="N112" s="20"/>
      <c r="O112" s="20"/>
      <c r="P112" s="20"/>
      <c r="Q112" s="21"/>
      <c r="R112" s="20"/>
      <c r="S112" s="20"/>
      <c r="T112" s="21"/>
      <c r="U112" s="20"/>
      <c r="V112" s="20"/>
      <c r="W112" s="19"/>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row>
    <row r="113" spans="1:88" ht="9.75" customHeight="1">
      <c r="A113" s="34"/>
      <c r="B113" s="34"/>
      <c r="C113" s="34">
        <v>350</v>
      </c>
      <c r="D113" s="34">
        <v>30</v>
      </c>
      <c r="E113" s="35" t="s">
        <v>3</v>
      </c>
      <c r="F113" s="36" t="s">
        <v>42</v>
      </c>
      <c r="G113" s="18">
        <f>+H113+K113+W113</f>
        <v>20832084</v>
      </c>
      <c r="H113" s="19">
        <f>SUM(I113:J113)</f>
        <v>20832084</v>
      </c>
      <c r="I113" s="20">
        <v>0</v>
      </c>
      <c r="J113" s="20">
        <v>20832084</v>
      </c>
      <c r="K113" s="19">
        <f>+L113+Q113+T113</f>
        <v>0</v>
      </c>
      <c r="L113" s="21">
        <f>SUM(M113:P113)</f>
        <v>0</v>
      </c>
      <c r="M113" s="20">
        <v>0</v>
      </c>
      <c r="N113" s="20">
        <v>0</v>
      </c>
      <c r="O113" s="20">
        <v>0</v>
      </c>
      <c r="P113" s="20">
        <v>0</v>
      </c>
      <c r="Q113" s="21">
        <f>SUM(R113:S113)</f>
        <v>0</v>
      </c>
      <c r="R113" s="20">
        <v>0</v>
      </c>
      <c r="S113" s="20">
        <v>0</v>
      </c>
      <c r="T113" s="21">
        <f>SUM(U113:V113)</f>
        <v>0</v>
      </c>
      <c r="U113" s="20">
        <v>0</v>
      </c>
      <c r="V113" s="20">
        <v>0</v>
      </c>
      <c r="W113" s="19">
        <v>0</v>
      </c>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row>
    <row r="114" spans="1:88" ht="9.75" customHeight="1">
      <c r="A114" s="34"/>
      <c r="B114" s="34"/>
      <c r="C114" s="34">
        <v>350</v>
      </c>
      <c r="D114" s="34">
        <v>30</v>
      </c>
      <c r="E114" s="35" t="s">
        <v>16</v>
      </c>
      <c r="F114" s="36" t="s">
        <v>42</v>
      </c>
      <c r="G114" s="18">
        <f>+H114+K114+W114</f>
        <v>0</v>
      </c>
      <c r="H114" s="19">
        <f>SUM(I114:J114)</f>
        <v>0</v>
      </c>
      <c r="I114" s="20">
        <v>0</v>
      </c>
      <c r="J114" s="20">
        <v>0</v>
      </c>
      <c r="K114" s="19">
        <f>+L114+Q114+T114</f>
        <v>0</v>
      </c>
      <c r="L114" s="21">
        <f>SUM(M114:P114)</f>
        <v>0</v>
      </c>
      <c r="M114" s="20">
        <v>0</v>
      </c>
      <c r="N114" s="20">
        <v>0</v>
      </c>
      <c r="O114" s="20">
        <v>0</v>
      </c>
      <c r="P114" s="20">
        <v>0</v>
      </c>
      <c r="Q114" s="21">
        <f>SUM(R114:S114)</f>
        <v>0</v>
      </c>
      <c r="R114" s="20">
        <v>0</v>
      </c>
      <c r="S114" s="20">
        <v>0</v>
      </c>
      <c r="T114" s="21">
        <f>SUM(U114:V114)</f>
        <v>0</v>
      </c>
      <c r="U114" s="20">
        <v>0</v>
      </c>
      <c r="V114" s="20">
        <v>0</v>
      </c>
      <c r="W114" s="19">
        <v>0</v>
      </c>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row>
    <row r="115" spans="1:88" ht="9.75" customHeight="1">
      <c r="A115" s="34"/>
      <c r="B115" s="34"/>
      <c r="C115" s="34">
        <v>350</v>
      </c>
      <c r="D115" s="34">
        <v>30</v>
      </c>
      <c r="E115" s="35" t="s">
        <v>116</v>
      </c>
      <c r="F115" s="36" t="s">
        <v>42</v>
      </c>
      <c r="G115" s="18">
        <f>+H115+K115+W115</f>
        <v>0</v>
      </c>
      <c r="H115" s="19">
        <f>SUM(I115:J115)</f>
        <v>0</v>
      </c>
      <c r="I115" s="20">
        <v>0</v>
      </c>
      <c r="J115" s="20">
        <v>0</v>
      </c>
      <c r="K115" s="19">
        <f>+L115+Q115+T115</f>
        <v>0</v>
      </c>
      <c r="L115" s="21">
        <f>SUM(M115:P115)</f>
        <v>0</v>
      </c>
      <c r="M115" s="20">
        <v>0</v>
      </c>
      <c r="N115" s="20">
        <v>0</v>
      </c>
      <c r="O115" s="20">
        <v>0</v>
      </c>
      <c r="P115" s="20">
        <v>0</v>
      </c>
      <c r="Q115" s="21">
        <f>SUM(R115:S115)</f>
        <v>0</v>
      </c>
      <c r="R115" s="20">
        <v>0</v>
      </c>
      <c r="S115" s="20">
        <v>0</v>
      </c>
      <c r="T115" s="21">
        <f>SUM(U115:V115)</f>
        <v>0</v>
      </c>
      <c r="U115" s="20">
        <v>0</v>
      </c>
      <c r="V115" s="20">
        <v>0</v>
      </c>
      <c r="W115" s="19">
        <v>0</v>
      </c>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row>
    <row r="116" spans="1:88" ht="9.75" customHeight="1">
      <c r="A116" s="34"/>
      <c r="B116" s="34"/>
      <c r="C116" s="34">
        <v>350</v>
      </c>
      <c r="D116" s="34">
        <v>30</v>
      </c>
      <c r="E116" s="35" t="s">
        <v>18</v>
      </c>
      <c r="F116" s="36" t="s">
        <v>42</v>
      </c>
      <c r="G116" s="18">
        <f>+H116+K116+W116</f>
        <v>0</v>
      </c>
      <c r="H116" s="19">
        <f>SUM(I116:J116)</f>
        <v>0</v>
      </c>
      <c r="I116" s="20">
        <v>0</v>
      </c>
      <c r="J116" s="20">
        <v>0</v>
      </c>
      <c r="K116" s="19">
        <f>+L116+Q116+T116</f>
        <v>0</v>
      </c>
      <c r="L116" s="21">
        <f>SUM(M116:P116)</f>
        <v>0</v>
      </c>
      <c r="M116" s="20">
        <v>0</v>
      </c>
      <c r="N116" s="20">
        <v>0</v>
      </c>
      <c r="O116" s="20">
        <v>0</v>
      </c>
      <c r="P116" s="20">
        <v>0</v>
      </c>
      <c r="Q116" s="21">
        <f>SUM(R116:S116)</f>
        <v>0</v>
      </c>
      <c r="R116" s="20">
        <v>0</v>
      </c>
      <c r="S116" s="20">
        <v>0</v>
      </c>
      <c r="T116" s="21">
        <f>SUM(U116:V116)</f>
        <v>0</v>
      </c>
      <c r="U116" s="20">
        <v>0</v>
      </c>
      <c r="V116" s="20">
        <v>0</v>
      </c>
      <c r="W116" s="19">
        <v>0</v>
      </c>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row>
    <row r="117" spans="1:88" ht="9.75" customHeight="1">
      <c r="A117" s="31"/>
      <c r="B117" s="31"/>
      <c r="C117" s="31"/>
      <c r="D117" s="31"/>
      <c r="E117" s="32"/>
      <c r="F117" s="33"/>
      <c r="G117" s="18"/>
      <c r="H117" s="19"/>
      <c r="I117" s="20"/>
      <c r="J117" s="20"/>
      <c r="K117" s="19"/>
      <c r="L117" s="21"/>
      <c r="M117" s="20"/>
      <c r="N117" s="20"/>
      <c r="O117" s="20"/>
      <c r="P117" s="20"/>
      <c r="Q117" s="21"/>
      <c r="R117" s="20"/>
      <c r="S117" s="20"/>
      <c r="T117" s="21"/>
      <c r="U117" s="20"/>
      <c r="V117" s="20"/>
      <c r="W117" s="19"/>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row>
    <row r="118" spans="1:88" ht="9.75" customHeight="1">
      <c r="A118" s="29"/>
      <c r="B118" s="29">
        <v>360</v>
      </c>
      <c r="C118" s="29"/>
      <c r="D118" s="29"/>
      <c r="E118" s="30"/>
      <c r="F118" s="24" t="s">
        <v>43</v>
      </c>
      <c r="G118" s="25">
        <f>SUM(G120:G122)</f>
        <v>226841624</v>
      </c>
      <c r="H118" s="26">
        <f>SUM(H120:H122)</f>
        <v>80000000</v>
      </c>
      <c r="I118" s="37">
        <f>SUM(I120:I122)</f>
        <v>0</v>
      </c>
      <c r="J118" s="37">
        <f>SUM(J120:J122)</f>
        <v>80000000</v>
      </c>
      <c r="K118" s="26">
        <f t="shared" ref="K118:R118" si="32">SUM(K120:K122)</f>
        <v>146841624</v>
      </c>
      <c r="L118" s="28">
        <f t="shared" si="32"/>
        <v>0</v>
      </c>
      <c r="M118" s="37">
        <f t="shared" si="32"/>
        <v>0</v>
      </c>
      <c r="N118" s="37">
        <f>SUM(N120:N122)</f>
        <v>0</v>
      </c>
      <c r="O118" s="37">
        <f>SUM(O120:O122)</f>
        <v>0</v>
      </c>
      <c r="P118" s="37">
        <f t="shared" si="32"/>
        <v>0</v>
      </c>
      <c r="Q118" s="28">
        <f t="shared" si="32"/>
        <v>146841624</v>
      </c>
      <c r="R118" s="37">
        <f t="shared" si="32"/>
        <v>146841624</v>
      </c>
      <c r="S118" s="37">
        <f>SUM(S120:S122)</f>
        <v>0</v>
      </c>
      <c r="T118" s="28">
        <f>SUM(T120:T122)</f>
        <v>0</v>
      </c>
      <c r="U118" s="37">
        <f>SUM(U120:U122)</f>
        <v>0</v>
      </c>
      <c r="V118" s="37">
        <f>SUM(V120:V122)</f>
        <v>0</v>
      </c>
      <c r="W118" s="26">
        <f>SUM(W120:W122)</f>
        <v>0</v>
      </c>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row>
    <row r="119" spans="1:88" ht="9.75" customHeight="1">
      <c r="A119" s="31"/>
      <c r="B119" s="31"/>
      <c r="C119" s="31"/>
      <c r="D119" s="31"/>
      <c r="E119" s="32"/>
      <c r="F119" s="33"/>
      <c r="G119" s="18"/>
      <c r="H119" s="19"/>
      <c r="I119" s="20"/>
      <c r="J119" s="20"/>
      <c r="K119" s="19"/>
      <c r="L119" s="21"/>
      <c r="M119" s="20"/>
      <c r="N119" s="20"/>
      <c r="O119" s="20"/>
      <c r="P119" s="20"/>
      <c r="Q119" s="21"/>
      <c r="R119" s="20"/>
      <c r="S119" s="20"/>
      <c r="T119" s="21"/>
      <c r="U119" s="20"/>
      <c r="V119" s="20"/>
      <c r="W119" s="19"/>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row>
    <row r="120" spans="1:88" ht="9.75" customHeight="1">
      <c r="A120" s="34"/>
      <c r="B120" s="34"/>
      <c r="C120" s="34">
        <v>360</v>
      </c>
      <c r="D120" s="34">
        <v>30</v>
      </c>
      <c r="E120" s="35" t="s">
        <v>3</v>
      </c>
      <c r="F120" s="36" t="s">
        <v>43</v>
      </c>
      <c r="G120" s="18">
        <f>+H120+K120+W120</f>
        <v>80000000</v>
      </c>
      <c r="H120" s="19">
        <f>SUM(I120:J120)</f>
        <v>80000000</v>
      </c>
      <c r="I120" s="20">
        <v>0</v>
      </c>
      <c r="J120" s="20">
        <v>80000000</v>
      </c>
      <c r="K120" s="19">
        <f>+L120+Q120+T120</f>
        <v>0</v>
      </c>
      <c r="L120" s="21">
        <f>SUM(M120:P120)</f>
        <v>0</v>
      </c>
      <c r="M120" s="20">
        <v>0</v>
      </c>
      <c r="N120" s="20">
        <v>0</v>
      </c>
      <c r="O120" s="20">
        <v>0</v>
      </c>
      <c r="P120" s="20">
        <v>0</v>
      </c>
      <c r="Q120" s="21">
        <f>SUM(R120:S120)</f>
        <v>0</v>
      </c>
      <c r="R120" s="20">
        <v>0</v>
      </c>
      <c r="S120" s="20">
        <v>0</v>
      </c>
      <c r="T120" s="21">
        <f>SUM(U120:V120)</f>
        <v>0</v>
      </c>
      <c r="U120" s="20">
        <v>0</v>
      </c>
      <c r="V120" s="20">
        <v>0</v>
      </c>
      <c r="W120" s="19">
        <v>0</v>
      </c>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row>
    <row r="121" spans="1:88" ht="9.75" customHeight="1">
      <c r="A121" s="34"/>
      <c r="B121" s="34"/>
      <c r="C121" s="34">
        <v>360</v>
      </c>
      <c r="D121" s="34">
        <v>30</v>
      </c>
      <c r="E121" s="35" t="s">
        <v>116</v>
      </c>
      <c r="F121" s="36" t="s">
        <v>43</v>
      </c>
      <c r="G121" s="18">
        <f>+H121+K121+W121</f>
        <v>0</v>
      </c>
      <c r="H121" s="19">
        <f>SUM(I121:J121)</f>
        <v>0</v>
      </c>
      <c r="I121" s="20">
        <v>0</v>
      </c>
      <c r="J121" s="20">
        <v>0</v>
      </c>
      <c r="K121" s="19">
        <f>+L121+Q121+T121</f>
        <v>0</v>
      </c>
      <c r="L121" s="21">
        <f>SUM(M121:P121)</f>
        <v>0</v>
      </c>
      <c r="M121" s="20">
        <v>0</v>
      </c>
      <c r="N121" s="20">
        <v>0</v>
      </c>
      <c r="O121" s="20">
        <v>0</v>
      </c>
      <c r="P121" s="20">
        <v>0</v>
      </c>
      <c r="Q121" s="21">
        <f>SUM(R121:S121)</f>
        <v>0</v>
      </c>
      <c r="R121" s="20">
        <v>0</v>
      </c>
      <c r="S121" s="20">
        <v>0</v>
      </c>
      <c r="T121" s="21">
        <f>SUM(U121:V121)</f>
        <v>0</v>
      </c>
      <c r="U121" s="20">
        <v>0</v>
      </c>
      <c r="V121" s="20">
        <v>0</v>
      </c>
      <c r="W121" s="19">
        <v>0</v>
      </c>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row>
    <row r="122" spans="1:88" ht="9.75" customHeight="1">
      <c r="A122" s="34"/>
      <c r="B122" s="34"/>
      <c r="C122" s="34">
        <v>360</v>
      </c>
      <c r="D122" s="34">
        <v>30</v>
      </c>
      <c r="E122" s="35" t="s">
        <v>18</v>
      </c>
      <c r="F122" s="36" t="s">
        <v>43</v>
      </c>
      <c r="G122" s="18">
        <f>+H122+K122+W122</f>
        <v>146841624</v>
      </c>
      <c r="H122" s="19">
        <f>SUM(I122:J122)</f>
        <v>0</v>
      </c>
      <c r="I122" s="20">
        <v>0</v>
      </c>
      <c r="J122" s="20">
        <v>0</v>
      </c>
      <c r="K122" s="19">
        <f>+L122+Q122+T122</f>
        <v>146841624</v>
      </c>
      <c r="L122" s="21">
        <f>SUM(M122:P122)</f>
        <v>0</v>
      </c>
      <c r="M122" s="20">
        <v>0</v>
      </c>
      <c r="N122" s="20">
        <v>0</v>
      </c>
      <c r="O122" s="20">
        <v>0</v>
      </c>
      <c r="P122" s="20">
        <v>0</v>
      </c>
      <c r="Q122" s="21">
        <f>SUM(R122:S122)</f>
        <v>146841624</v>
      </c>
      <c r="R122" s="20">
        <v>146841624</v>
      </c>
      <c r="S122" s="20">
        <v>0</v>
      </c>
      <c r="T122" s="21">
        <f>SUM(U122:V122)</f>
        <v>0</v>
      </c>
      <c r="U122" s="20">
        <v>0</v>
      </c>
      <c r="V122" s="20">
        <v>0</v>
      </c>
      <c r="W122" s="19">
        <v>0</v>
      </c>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row>
    <row r="123" spans="1:88" ht="9.75" customHeight="1">
      <c r="A123" s="31"/>
      <c r="B123" s="31"/>
      <c r="C123" s="31"/>
      <c r="D123" s="31"/>
      <c r="E123" s="32"/>
      <c r="F123" s="33"/>
      <c r="G123" s="18"/>
      <c r="H123" s="19"/>
      <c r="I123" s="20"/>
      <c r="J123" s="20"/>
      <c r="K123" s="19"/>
      <c r="L123" s="21"/>
      <c r="M123" s="20"/>
      <c r="N123" s="20"/>
      <c r="O123" s="20"/>
      <c r="P123" s="20"/>
      <c r="Q123" s="21"/>
      <c r="R123" s="20"/>
      <c r="S123" s="20"/>
      <c r="T123" s="21"/>
      <c r="U123" s="20"/>
      <c r="V123" s="20"/>
      <c r="W123" s="19"/>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row>
    <row r="124" spans="1:88" ht="9.75" customHeight="1">
      <c r="A124" s="29"/>
      <c r="B124" s="29">
        <v>390</v>
      </c>
      <c r="C124" s="29"/>
      <c r="D124" s="29"/>
      <c r="E124" s="30"/>
      <c r="F124" s="24" t="s">
        <v>44</v>
      </c>
      <c r="G124" s="25">
        <f>SUM(G126:G128)</f>
        <v>30000000</v>
      </c>
      <c r="H124" s="26">
        <f>SUM(H126:H128)</f>
        <v>30000000</v>
      </c>
      <c r="I124" s="37">
        <f>SUM(I126:I128)</f>
        <v>0</v>
      </c>
      <c r="J124" s="37">
        <f>SUM(J126:J128)</f>
        <v>30000000</v>
      </c>
      <c r="K124" s="26">
        <f t="shared" ref="K124:W124" si="33">SUM(K126:K128)</f>
        <v>0</v>
      </c>
      <c r="L124" s="28">
        <f t="shared" si="33"/>
        <v>0</v>
      </c>
      <c r="M124" s="37">
        <f t="shared" si="33"/>
        <v>0</v>
      </c>
      <c r="N124" s="37">
        <f t="shared" si="33"/>
        <v>0</v>
      </c>
      <c r="O124" s="37">
        <f t="shared" si="33"/>
        <v>0</v>
      </c>
      <c r="P124" s="37">
        <f t="shared" si="33"/>
        <v>0</v>
      </c>
      <c r="Q124" s="28">
        <f t="shared" si="33"/>
        <v>0</v>
      </c>
      <c r="R124" s="37">
        <f t="shared" si="33"/>
        <v>0</v>
      </c>
      <c r="S124" s="37">
        <f t="shared" si="33"/>
        <v>0</v>
      </c>
      <c r="T124" s="28">
        <f>SUM(T126:T128)</f>
        <v>0</v>
      </c>
      <c r="U124" s="37">
        <f t="shared" si="33"/>
        <v>0</v>
      </c>
      <c r="V124" s="37">
        <f t="shared" si="33"/>
        <v>0</v>
      </c>
      <c r="W124" s="26">
        <f t="shared" si="33"/>
        <v>0</v>
      </c>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row>
    <row r="125" spans="1:88" ht="9.75" customHeight="1">
      <c r="A125" s="31"/>
      <c r="B125" s="31"/>
      <c r="C125" s="31"/>
      <c r="D125" s="31"/>
      <c r="E125" s="32"/>
      <c r="F125" s="33"/>
      <c r="G125" s="18"/>
      <c r="H125" s="19"/>
      <c r="I125" s="20"/>
      <c r="J125" s="20"/>
      <c r="K125" s="19"/>
      <c r="L125" s="21"/>
      <c r="M125" s="20"/>
      <c r="N125" s="20"/>
      <c r="O125" s="20"/>
      <c r="P125" s="20"/>
      <c r="Q125" s="21"/>
      <c r="R125" s="20"/>
      <c r="S125" s="20"/>
      <c r="T125" s="21"/>
      <c r="U125" s="20"/>
      <c r="V125" s="20"/>
      <c r="W125" s="19"/>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row>
    <row r="126" spans="1:88" ht="9.75" customHeight="1">
      <c r="A126" s="34"/>
      <c r="B126" s="34"/>
      <c r="C126" s="34">
        <v>390</v>
      </c>
      <c r="D126" s="34">
        <v>30</v>
      </c>
      <c r="E126" s="35" t="s">
        <v>3</v>
      </c>
      <c r="F126" s="36" t="s">
        <v>45</v>
      </c>
      <c r="G126" s="18">
        <f>+H126+K126+W126</f>
        <v>30000000</v>
      </c>
      <c r="H126" s="19">
        <f>SUM(I126:J126)</f>
        <v>30000000</v>
      </c>
      <c r="I126" s="20">
        <v>0</v>
      </c>
      <c r="J126" s="20">
        <v>30000000</v>
      </c>
      <c r="K126" s="19">
        <f>+L126+Q126+T126</f>
        <v>0</v>
      </c>
      <c r="L126" s="21">
        <f>SUM(M126:P126)</f>
        <v>0</v>
      </c>
      <c r="M126" s="20">
        <v>0</v>
      </c>
      <c r="N126" s="20">
        <v>0</v>
      </c>
      <c r="O126" s="20">
        <v>0</v>
      </c>
      <c r="P126" s="20">
        <v>0</v>
      </c>
      <c r="Q126" s="21">
        <f>SUM(R126:S126)</f>
        <v>0</v>
      </c>
      <c r="R126" s="20">
        <v>0</v>
      </c>
      <c r="S126" s="20">
        <v>0</v>
      </c>
      <c r="T126" s="21">
        <f>SUM(U126:V126)</f>
        <v>0</v>
      </c>
      <c r="U126" s="20">
        <v>0</v>
      </c>
      <c r="V126" s="20">
        <v>0</v>
      </c>
      <c r="W126" s="19">
        <v>0</v>
      </c>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row>
    <row r="127" spans="1:88" ht="9.75" customHeight="1">
      <c r="A127" s="34"/>
      <c r="B127" s="34"/>
      <c r="C127" s="34">
        <v>390</v>
      </c>
      <c r="D127" s="34">
        <v>30</v>
      </c>
      <c r="E127" s="35" t="s">
        <v>116</v>
      </c>
      <c r="F127" s="36" t="s">
        <v>45</v>
      </c>
      <c r="G127" s="18">
        <f>+H127+K127+W127</f>
        <v>0</v>
      </c>
      <c r="H127" s="19">
        <f>SUM(I127:J127)</f>
        <v>0</v>
      </c>
      <c r="I127" s="20">
        <v>0</v>
      </c>
      <c r="J127" s="20">
        <v>0</v>
      </c>
      <c r="K127" s="19">
        <f>+L127+Q127+T127</f>
        <v>0</v>
      </c>
      <c r="L127" s="21">
        <f>SUM(M127:P127)</f>
        <v>0</v>
      </c>
      <c r="M127" s="20">
        <v>0</v>
      </c>
      <c r="N127" s="20">
        <v>0</v>
      </c>
      <c r="O127" s="20">
        <v>0</v>
      </c>
      <c r="P127" s="20">
        <v>0</v>
      </c>
      <c r="Q127" s="21">
        <f>SUM(R127:S127)</f>
        <v>0</v>
      </c>
      <c r="R127" s="20">
        <v>0</v>
      </c>
      <c r="S127" s="20">
        <v>0</v>
      </c>
      <c r="T127" s="21">
        <f>SUM(U127:V127)</f>
        <v>0</v>
      </c>
      <c r="U127" s="20">
        <v>0</v>
      </c>
      <c r="V127" s="20">
        <v>0</v>
      </c>
      <c r="W127" s="19">
        <v>0</v>
      </c>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row>
    <row r="128" spans="1:88" ht="9.75" customHeight="1">
      <c r="A128" s="34"/>
      <c r="B128" s="34"/>
      <c r="C128" s="34">
        <v>390</v>
      </c>
      <c r="D128" s="34">
        <v>30</v>
      </c>
      <c r="E128" s="35" t="s">
        <v>18</v>
      </c>
      <c r="F128" s="36" t="s">
        <v>45</v>
      </c>
      <c r="G128" s="18">
        <f>+H128+K128+W128</f>
        <v>0</v>
      </c>
      <c r="H128" s="19">
        <f>SUM(I128:J128)</f>
        <v>0</v>
      </c>
      <c r="I128" s="20">
        <v>0</v>
      </c>
      <c r="J128" s="20">
        <v>0</v>
      </c>
      <c r="K128" s="19">
        <f>+L128+Q128+T128</f>
        <v>0</v>
      </c>
      <c r="L128" s="21">
        <f>SUM(M128:P128)</f>
        <v>0</v>
      </c>
      <c r="M128" s="20">
        <v>0</v>
      </c>
      <c r="N128" s="20">
        <v>0</v>
      </c>
      <c r="O128" s="20">
        <v>0</v>
      </c>
      <c r="P128" s="20">
        <v>0</v>
      </c>
      <c r="Q128" s="21">
        <f>SUM(R128:S128)</f>
        <v>0</v>
      </c>
      <c r="R128" s="20">
        <v>0</v>
      </c>
      <c r="S128" s="20">
        <v>0</v>
      </c>
      <c r="T128" s="21">
        <f>SUM(U128:V128)</f>
        <v>0</v>
      </c>
      <c r="U128" s="20">
        <v>0</v>
      </c>
      <c r="V128" s="20">
        <v>0</v>
      </c>
      <c r="W128" s="19">
        <v>0</v>
      </c>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row>
    <row r="129" spans="1:88" ht="9.75" customHeight="1">
      <c r="A129" s="31"/>
      <c r="B129" s="31"/>
      <c r="C129" s="31"/>
      <c r="D129" s="31"/>
      <c r="E129" s="32"/>
      <c r="F129" s="33"/>
      <c r="G129" s="18"/>
      <c r="H129" s="19"/>
      <c r="I129" s="20"/>
      <c r="J129" s="20"/>
      <c r="K129" s="19"/>
      <c r="L129" s="21"/>
      <c r="M129" s="20"/>
      <c r="N129" s="20"/>
      <c r="O129" s="20"/>
      <c r="P129" s="20"/>
      <c r="Q129" s="21"/>
      <c r="R129" s="20"/>
      <c r="S129" s="20"/>
      <c r="T129" s="21"/>
      <c r="U129" s="20"/>
      <c r="V129" s="20"/>
      <c r="W129" s="19"/>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row>
    <row r="130" spans="1:88" ht="9.75" customHeight="1">
      <c r="A130" s="29">
        <v>800</v>
      </c>
      <c r="B130" s="29"/>
      <c r="C130" s="29"/>
      <c r="D130" s="29"/>
      <c r="E130" s="30"/>
      <c r="F130" s="24" t="s">
        <v>46</v>
      </c>
      <c r="G130" s="25">
        <f>+G132+G136+G143</f>
        <v>452275182</v>
      </c>
      <c r="H130" s="26">
        <f t="shared" ref="H130:W130" si="34">+H132+H136+H143</f>
        <v>257500000</v>
      </c>
      <c r="I130" s="27">
        <f t="shared" si="34"/>
        <v>2000000</v>
      </c>
      <c r="J130" s="27">
        <f t="shared" si="34"/>
        <v>255500000</v>
      </c>
      <c r="K130" s="26">
        <f t="shared" si="34"/>
        <v>194775182</v>
      </c>
      <c r="L130" s="28">
        <f t="shared" si="34"/>
        <v>0</v>
      </c>
      <c r="M130" s="27">
        <f t="shared" si="34"/>
        <v>0</v>
      </c>
      <c r="N130" s="27">
        <f>+N132+N136+N143</f>
        <v>0</v>
      </c>
      <c r="O130" s="27">
        <f>+O132+O136+O143</f>
        <v>0</v>
      </c>
      <c r="P130" s="27">
        <f t="shared" si="34"/>
        <v>0</v>
      </c>
      <c r="Q130" s="28">
        <f t="shared" si="34"/>
        <v>0</v>
      </c>
      <c r="R130" s="27">
        <f t="shared" si="34"/>
        <v>0</v>
      </c>
      <c r="S130" s="27">
        <f t="shared" si="34"/>
        <v>0</v>
      </c>
      <c r="T130" s="28">
        <f>+T132+T136+T143</f>
        <v>194775182</v>
      </c>
      <c r="U130" s="27">
        <f t="shared" si="34"/>
        <v>194775182</v>
      </c>
      <c r="V130" s="27">
        <f t="shared" si="34"/>
        <v>0</v>
      </c>
      <c r="W130" s="26">
        <f t="shared" si="34"/>
        <v>0</v>
      </c>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row>
    <row r="131" spans="1:88" ht="9.75" customHeight="1">
      <c r="A131" s="31"/>
      <c r="B131" s="31"/>
      <c r="C131" s="31"/>
      <c r="D131" s="31"/>
      <c r="E131" s="32"/>
      <c r="F131" s="33"/>
      <c r="G131" s="18"/>
      <c r="H131" s="19"/>
      <c r="I131" s="20"/>
      <c r="J131" s="20"/>
      <c r="K131" s="19"/>
      <c r="L131" s="21"/>
      <c r="M131" s="20"/>
      <c r="N131" s="20"/>
      <c r="O131" s="20"/>
      <c r="P131" s="20"/>
      <c r="Q131" s="21"/>
      <c r="R131" s="20"/>
      <c r="S131" s="20"/>
      <c r="T131" s="21"/>
      <c r="U131" s="20"/>
      <c r="V131" s="20"/>
      <c r="W131" s="19"/>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row>
    <row r="132" spans="1:88" ht="9.75" customHeight="1">
      <c r="A132" s="29"/>
      <c r="B132" s="29">
        <v>810</v>
      </c>
      <c r="C132" s="29"/>
      <c r="D132" s="29"/>
      <c r="E132" s="30"/>
      <c r="F132" s="24" t="s">
        <v>47</v>
      </c>
      <c r="G132" s="25">
        <f>SUM(G134:G134)</f>
        <v>0</v>
      </c>
      <c r="H132" s="26">
        <f>SUM(H134:H134)</f>
        <v>0</v>
      </c>
      <c r="I132" s="37">
        <f>SUM(I134:I134)</f>
        <v>0</v>
      </c>
      <c r="J132" s="37">
        <f>SUM(J134:J134)</f>
        <v>0</v>
      </c>
      <c r="K132" s="26">
        <f t="shared" ref="K132:R132" si="35">SUM(K134:K134)</f>
        <v>0</v>
      </c>
      <c r="L132" s="28">
        <f t="shared" si="35"/>
        <v>0</v>
      </c>
      <c r="M132" s="37">
        <f t="shared" si="35"/>
        <v>0</v>
      </c>
      <c r="N132" s="37">
        <f>SUM(N134:N134)</f>
        <v>0</v>
      </c>
      <c r="O132" s="37">
        <f>SUM(O134:O134)</f>
        <v>0</v>
      </c>
      <c r="P132" s="37">
        <f t="shared" si="35"/>
        <v>0</v>
      </c>
      <c r="Q132" s="28">
        <f t="shared" si="35"/>
        <v>0</v>
      </c>
      <c r="R132" s="37">
        <f t="shared" si="35"/>
        <v>0</v>
      </c>
      <c r="S132" s="37">
        <f>SUM(S134:S134)</f>
        <v>0</v>
      </c>
      <c r="T132" s="28">
        <f>SUM(T134:T134)</f>
        <v>0</v>
      </c>
      <c r="U132" s="37">
        <f>SUM(U134:U134)</f>
        <v>0</v>
      </c>
      <c r="V132" s="37">
        <f>SUM(V134:V134)</f>
        <v>0</v>
      </c>
      <c r="W132" s="26">
        <f>SUM(W134:W134)</f>
        <v>0</v>
      </c>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row>
    <row r="133" spans="1:88" ht="9.75" customHeight="1">
      <c r="A133" s="31"/>
      <c r="B133" s="31"/>
      <c r="C133" s="31"/>
      <c r="D133" s="31"/>
      <c r="E133" s="32"/>
      <c r="F133" s="33"/>
      <c r="G133" s="18"/>
      <c r="H133" s="19"/>
      <c r="I133" s="20"/>
      <c r="J133" s="20"/>
      <c r="K133" s="19"/>
      <c r="L133" s="21"/>
      <c r="M133" s="20"/>
      <c r="N133" s="20"/>
      <c r="O133" s="20"/>
      <c r="P133" s="20"/>
      <c r="Q133" s="21"/>
      <c r="R133" s="20"/>
      <c r="S133" s="20"/>
      <c r="T133" s="21"/>
      <c r="U133" s="20"/>
      <c r="V133" s="20"/>
      <c r="W133" s="19"/>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row>
    <row r="134" spans="1:88" ht="9.75" customHeight="1">
      <c r="A134" s="34"/>
      <c r="B134" s="34"/>
      <c r="C134" s="34">
        <v>814</v>
      </c>
      <c r="D134" s="34">
        <v>30</v>
      </c>
      <c r="E134" s="35" t="s">
        <v>3</v>
      </c>
      <c r="F134" s="36" t="s">
        <v>48</v>
      </c>
      <c r="G134" s="18">
        <f>+H134+K134+W134</f>
        <v>0</v>
      </c>
      <c r="H134" s="19">
        <f>SUM(I134:J134)</f>
        <v>0</v>
      </c>
      <c r="I134" s="20">
        <v>0</v>
      </c>
      <c r="J134" s="20">
        <v>0</v>
      </c>
      <c r="K134" s="19">
        <f>+L134+Q134+T134</f>
        <v>0</v>
      </c>
      <c r="L134" s="21">
        <f>SUM(M134:P134)</f>
        <v>0</v>
      </c>
      <c r="M134" s="20">
        <v>0</v>
      </c>
      <c r="N134" s="20">
        <v>0</v>
      </c>
      <c r="O134" s="20">
        <v>0</v>
      </c>
      <c r="P134" s="20">
        <v>0</v>
      </c>
      <c r="Q134" s="21">
        <f>SUM(R134:S134)</f>
        <v>0</v>
      </c>
      <c r="R134" s="20">
        <v>0</v>
      </c>
      <c r="S134" s="20">
        <v>0</v>
      </c>
      <c r="T134" s="21">
        <f>SUM(U134:V134)</f>
        <v>0</v>
      </c>
      <c r="U134" s="20">
        <v>0</v>
      </c>
      <c r="V134" s="20">
        <v>0</v>
      </c>
      <c r="W134" s="19">
        <v>0</v>
      </c>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row>
    <row r="135" spans="1:88" ht="9.75" customHeight="1">
      <c r="A135" s="31"/>
      <c r="B135" s="31"/>
      <c r="C135" s="31"/>
      <c r="D135" s="31"/>
      <c r="E135" s="32"/>
      <c r="F135" s="33"/>
      <c r="G135" s="18"/>
      <c r="H135" s="19"/>
      <c r="I135" s="20"/>
      <c r="J135" s="20"/>
      <c r="K135" s="19"/>
      <c r="L135" s="21"/>
      <c r="M135" s="20"/>
      <c r="N135" s="20"/>
      <c r="O135" s="20"/>
      <c r="P135" s="20"/>
      <c r="Q135" s="21"/>
      <c r="R135" s="20"/>
      <c r="S135" s="20"/>
      <c r="T135" s="21"/>
      <c r="U135" s="20"/>
      <c r="V135" s="20"/>
      <c r="W135" s="19"/>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row>
    <row r="136" spans="1:88" ht="9.75" customHeight="1">
      <c r="A136" s="29"/>
      <c r="B136" s="29">
        <v>830</v>
      </c>
      <c r="C136" s="29"/>
      <c r="D136" s="29"/>
      <c r="E136" s="30"/>
      <c r="F136" s="24" t="s">
        <v>49</v>
      </c>
      <c r="G136" s="25">
        <f>SUM(G138:G141)</f>
        <v>140000000</v>
      </c>
      <c r="H136" s="26">
        <f>SUM(H138:H141)</f>
        <v>140000000</v>
      </c>
      <c r="I136" s="37">
        <f>SUM(I138:I141)</f>
        <v>2000000</v>
      </c>
      <c r="J136" s="37">
        <f>SUM(J138:J141)</f>
        <v>138000000</v>
      </c>
      <c r="K136" s="26">
        <f t="shared" ref="K136:R136" si="36">SUM(K138:K139)</f>
        <v>0</v>
      </c>
      <c r="L136" s="28">
        <f t="shared" si="36"/>
        <v>0</v>
      </c>
      <c r="M136" s="37">
        <f t="shared" si="36"/>
        <v>0</v>
      </c>
      <c r="N136" s="37">
        <f>SUM(N138:N139)</f>
        <v>0</v>
      </c>
      <c r="O136" s="37">
        <f>SUM(O138:O139)</f>
        <v>0</v>
      </c>
      <c r="P136" s="37">
        <f t="shared" si="36"/>
        <v>0</v>
      </c>
      <c r="Q136" s="28">
        <f t="shared" si="36"/>
        <v>0</v>
      </c>
      <c r="R136" s="37">
        <f t="shared" si="36"/>
        <v>0</v>
      </c>
      <c r="S136" s="37">
        <f>SUM(S138:S139)</f>
        <v>0</v>
      </c>
      <c r="T136" s="28">
        <f>SUM(T138:T139)</f>
        <v>0</v>
      </c>
      <c r="U136" s="37">
        <f>SUM(U138:U139)</f>
        <v>0</v>
      </c>
      <c r="V136" s="37">
        <f>SUM(V138:V139)</f>
        <v>0</v>
      </c>
      <c r="W136" s="26">
        <f>SUM(W138:W139)</f>
        <v>0</v>
      </c>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row>
    <row r="137" spans="1:88" ht="9.75" customHeight="1">
      <c r="A137" s="31"/>
      <c r="B137" s="31"/>
      <c r="C137" s="31"/>
      <c r="D137" s="31"/>
      <c r="E137" s="32"/>
      <c r="F137" s="33"/>
      <c r="G137" s="18"/>
      <c r="H137" s="19"/>
      <c r="I137" s="20"/>
      <c r="J137" s="20"/>
      <c r="K137" s="19"/>
      <c r="L137" s="21"/>
      <c r="M137" s="20"/>
      <c r="N137" s="20"/>
      <c r="O137" s="20"/>
      <c r="P137" s="20"/>
      <c r="Q137" s="21"/>
      <c r="R137" s="20"/>
      <c r="S137" s="20"/>
      <c r="T137" s="21"/>
      <c r="U137" s="20"/>
      <c r="V137" s="20"/>
      <c r="W137" s="19"/>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row>
    <row r="138" spans="1:88" ht="9.75" customHeight="1">
      <c r="A138" s="34"/>
      <c r="B138" s="34"/>
      <c r="C138" s="34">
        <v>833</v>
      </c>
      <c r="D138" s="34">
        <v>30</v>
      </c>
      <c r="E138" s="35" t="s">
        <v>3</v>
      </c>
      <c r="F138" s="36" t="s">
        <v>50</v>
      </c>
      <c r="G138" s="18">
        <f>+H138+K138+W138</f>
        <v>67500000</v>
      </c>
      <c r="H138" s="19">
        <f>SUM(I138:J138)</f>
        <v>67500000</v>
      </c>
      <c r="I138" s="20">
        <v>0</v>
      </c>
      <c r="J138" s="20">
        <f>INGRESOS!K16*15%</f>
        <v>67500000</v>
      </c>
      <c r="K138" s="19">
        <f>+L138+Q138+T138</f>
        <v>0</v>
      </c>
      <c r="L138" s="21">
        <f>SUM(M138:P138)</f>
        <v>0</v>
      </c>
      <c r="M138" s="20">
        <v>0</v>
      </c>
      <c r="N138" s="20">
        <v>0</v>
      </c>
      <c r="O138" s="20">
        <v>0</v>
      </c>
      <c r="P138" s="20">
        <v>0</v>
      </c>
      <c r="Q138" s="21">
        <f>SUM(R138:V138)</f>
        <v>0</v>
      </c>
      <c r="R138" s="20"/>
      <c r="S138" s="20"/>
      <c r="T138" s="21">
        <f>SUM(U138:Y138)</f>
        <v>0</v>
      </c>
      <c r="U138" s="20"/>
      <c r="V138" s="20"/>
      <c r="W138" s="19"/>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row>
    <row r="139" spans="1:88" ht="9.75" customHeight="1">
      <c r="A139" s="34"/>
      <c r="B139" s="34"/>
      <c r="C139" s="34">
        <v>834</v>
      </c>
      <c r="D139" s="34">
        <v>30</v>
      </c>
      <c r="E139" s="35" t="s">
        <v>3</v>
      </c>
      <c r="F139" s="36" t="s">
        <v>234</v>
      </c>
      <c r="G139" s="18">
        <f>+H139+K139+W139</f>
        <v>67500000</v>
      </c>
      <c r="H139" s="19">
        <f>SUM(I139:J139)</f>
        <v>67500000</v>
      </c>
      <c r="I139" s="20">
        <v>0</v>
      </c>
      <c r="J139" s="20">
        <f>INGRESOS!K16*15%</f>
        <v>67500000</v>
      </c>
      <c r="K139" s="19">
        <f>+L139+Q139+T139</f>
        <v>0</v>
      </c>
      <c r="L139" s="21">
        <f>SUM(M139:P139)</f>
        <v>0</v>
      </c>
      <c r="M139" s="20">
        <v>0</v>
      </c>
      <c r="N139" s="20">
        <v>0</v>
      </c>
      <c r="O139" s="20">
        <v>0</v>
      </c>
      <c r="P139" s="20">
        <v>0</v>
      </c>
      <c r="Q139" s="21">
        <f>SUM(R139:S139)</f>
        <v>0</v>
      </c>
      <c r="R139" s="20">
        <v>0</v>
      </c>
      <c r="S139" s="20">
        <v>0</v>
      </c>
      <c r="T139" s="21">
        <f>SUM(U139:V139)</f>
        <v>0</v>
      </c>
      <c r="U139" s="20">
        <v>0</v>
      </c>
      <c r="V139" s="20">
        <v>0</v>
      </c>
      <c r="W139" s="19">
        <v>0</v>
      </c>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row>
    <row r="140" spans="1:88" ht="9.75" customHeight="1">
      <c r="A140" s="34"/>
      <c r="B140" s="34"/>
      <c r="C140" s="34">
        <v>836</v>
      </c>
      <c r="D140" s="34">
        <v>30</v>
      </c>
      <c r="E140" s="35" t="s">
        <v>3</v>
      </c>
      <c r="F140" s="36" t="s">
        <v>51</v>
      </c>
      <c r="G140" s="18">
        <f>+H140+K140+W140</f>
        <v>5000000</v>
      </c>
      <c r="H140" s="19">
        <f>SUM(I140:J140)</f>
        <v>5000000</v>
      </c>
      <c r="I140" s="20">
        <v>2000000</v>
      </c>
      <c r="J140" s="20">
        <v>3000000</v>
      </c>
      <c r="K140" s="19">
        <f>+L140+Q140+T140</f>
        <v>0</v>
      </c>
      <c r="L140" s="21">
        <f>SUM(M140:P140)</f>
        <v>0</v>
      </c>
      <c r="M140" s="20">
        <v>0</v>
      </c>
      <c r="N140" s="20">
        <v>0</v>
      </c>
      <c r="O140" s="20">
        <v>0</v>
      </c>
      <c r="P140" s="20">
        <v>0</v>
      </c>
      <c r="Q140" s="21">
        <f>SUM(R140:S140)</f>
        <v>0</v>
      </c>
      <c r="R140" s="20">
        <v>0</v>
      </c>
      <c r="S140" s="20">
        <v>0</v>
      </c>
      <c r="T140" s="21">
        <f>SUM(U140:V140)</f>
        <v>0</v>
      </c>
      <c r="U140" s="20">
        <v>0</v>
      </c>
      <c r="V140" s="20">
        <v>0</v>
      </c>
      <c r="W140" s="19">
        <v>0</v>
      </c>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row>
    <row r="141" spans="1:88" ht="9.75" customHeight="1">
      <c r="A141" s="34"/>
      <c r="B141" s="34"/>
      <c r="C141" s="34">
        <v>839</v>
      </c>
      <c r="D141" s="34">
        <v>30</v>
      </c>
      <c r="E141" s="35" t="s">
        <v>3</v>
      </c>
      <c r="F141" s="36" t="s">
        <v>235</v>
      </c>
      <c r="G141" s="18">
        <f>+H141+K141+W141</f>
        <v>0</v>
      </c>
      <c r="H141" s="19">
        <f>SUM(I141:J141)</f>
        <v>0</v>
      </c>
      <c r="I141" s="20">
        <v>0</v>
      </c>
      <c r="J141" s="20">
        <v>0</v>
      </c>
      <c r="K141" s="19">
        <f>+L141+Q141+T141</f>
        <v>0</v>
      </c>
      <c r="L141" s="21">
        <f>SUM(M141:P141)</f>
        <v>0</v>
      </c>
      <c r="M141" s="20">
        <v>0</v>
      </c>
      <c r="N141" s="20">
        <v>0</v>
      </c>
      <c r="O141" s="20">
        <v>0</v>
      </c>
      <c r="P141" s="20">
        <v>0</v>
      </c>
      <c r="Q141" s="21">
        <f>SUM(R141:S141)</f>
        <v>0</v>
      </c>
      <c r="R141" s="20">
        <v>0</v>
      </c>
      <c r="S141" s="20">
        <v>0</v>
      </c>
      <c r="T141" s="21">
        <f>SUM(U141:V141)</f>
        <v>0</v>
      </c>
      <c r="U141" s="20">
        <v>0</v>
      </c>
      <c r="V141" s="20">
        <v>0</v>
      </c>
      <c r="W141" s="19">
        <v>0</v>
      </c>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row>
    <row r="142" spans="1:88" ht="9.75" customHeight="1">
      <c r="A142" s="31"/>
      <c r="B142" s="31"/>
      <c r="C142" s="31"/>
      <c r="D142" s="31"/>
      <c r="E142" s="32"/>
      <c r="F142" s="33"/>
      <c r="G142" s="18"/>
      <c r="H142" s="19"/>
      <c r="I142" s="20"/>
      <c r="J142" s="20"/>
      <c r="K142" s="19"/>
      <c r="L142" s="21"/>
      <c r="M142" s="20"/>
      <c r="N142" s="20"/>
      <c r="O142" s="20"/>
      <c r="P142" s="20"/>
      <c r="Q142" s="21"/>
      <c r="R142" s="20"/>
      <c r="S142" s="20"/>
      <c r="T142" s="21"/>
      <c r="U142" s="20"/>
      <c r="V142" s="20"/>
      <c r="W142" s="19"/>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row>
    <row r="143" spans="1:88" ht="9.75" customHeight="1">
      <c r="A143" s="29"/>
      <c r="B143" s="29">
        <v>840</v>
      </c>
      <c r="C143" s="29"/>
      <c r="D143" s="29"/>
      <c r="E143" s="30"/>
      <c r="F143" s="24" t="s">
        <v>52</v>
      </c>
      <c r="G143" s="25">
        <f>SUM(G145:G154)</f>
        <v>312275182</v>
      </c>
      <c r="H143" s="26">
        <f>SUM(H145:H154)</f>
        <v>117500000</v>
      </c>
      <c r="I143" s="37">
        <f>SUM(I145:I154)</f>
        <v>0</v>
      </c>
      <c r="J143" s="37">
        <f>SUM(J145:J154)</f>
        <v>117500000</v>
      </c>
      <c r="K143" s="26">
        <f t="shared" ref="K143:W143" si="37">SUM(K145:K154)</f>
        <v>194775182</v>
      </c>
      <c r="L143" s="28">
        <f t="shared" si="37"/>
        <v>0</v>
      </c>
      <c r="M143" s="37">
        <f t="shared" si="37"/>
        <v>0</v>
      </c>
      <c r="N143" s="37">
        <f>SUM(N145:N154)</f>
        <v>0</v>
      </c>
      <c r="O143" s="37">
        <f>SUM(O145:O154)</f>
        <v>0</v>
      </c>
      <c r="P143" s="37">
        <f t="shared" si="37"/>
        <v>0</v>
      </c>
      <c r="Q143" s="28">
        <f t="shared" si="37"/>
        <v>0</v>
      </c>
      <c r="R143" s="37">
        <f t="shared" si="37"/>
        <v>0</v>
      </c>
      <c r="S143" s="37">
        <f t="shared" si="37"/>
        <v>0</v>
      </c>
      <c r="T143" s="28">
        <f>SUM(T145:T154)</f>
        <v>194775182</v>
      </c>
      <c r="U143" s="37">
        <f t="shared" si="37"/>
        <v>194775182</v>
      </c>
      <c r="V143" s="37">
        <f t="shared" si="37"/>
        <v>0</v>
      </c>
      <c r="W143" s="26">
        <f t="shared" si="37"/>
        <v>0</v>
      </c>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row>
    <row r="144" spans="1:88" ht="7.5" customHeight="1">
      <c r="A144" s="31"/>
      <c r="B144" s="31"/>
      <c r="C144" s="31"/>
      <c r="D144" s="31"/>
      <c r="E144" s="32"/>
      <c r="F144" s="33"/>
      <c r="G144" s="18"/>
      <c r="H144" s="19"/>
      <c r="I144" s="20"/>
      <c r="J144" s="20"/>
      <c r="K144" s="19"/>
      <c r="L144" s="21"/>
      <c r="M144" s="20"/>
      <c r="N144" s="20"/>
      <c r="O144" s="20"/>
      <c r="P144" s="20"/>
      <c r="Q144" s="21"/>
      <c r="R144" s="20"/>
      <c r="S144" s="20"/>
      <c r="T144" s="21"/>
      <c r="U144" s="20"/>
      <c r="V144" s="20"/>
      <c r="W144" s="19"/>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row>
    <row r="145" spans="1:88" ht="12.75" customHeight="1">
      <c r="A145" s="34"/>
      <c r="B145" s="34"/>
      <c r="C145" s="34">
        <v>841</v>
      </c>
      <c r="D145" s="34">
        <v>30</v>
      </c>
      <c r="E145" s="35" t="s">
        <v>3</v>
      </c>
      <c r="F145" s="36" t="s">
        <v>53</v>
      </c>
      <c r="G145" s="18">
        <f t="shared" ref="G145:G154" si="38">+H145+K145+W145</f>
        <v>25000000</v>
      </c>
      <c r="H145" s="19">
        <f t="shared" ref="H145:H154" si="39">SUM(I145:J145)</f>
        <v>25000000</v>
      </c>
      <c r="I145" s="20">
        <v>0</v>
      </c>
      <c r="J145" s="20">
        <v>25000000</v>
      </c>
      <c r="K145" s="19">
        <f t="shared" ref="K145:K154" si="40">+L145+Q145+T145</f>
        <v>0</v>
      </c>
      <c r="L145" s="21">
        <f t="shared" ref="L145:L154" si="41">SUM(M145:P145)</f>
        <v>0</v>
      </c>
      <c r="M145" s="20">
        <v>0</v>
      </c>
      <c r="N145" s="20">
        <v>0</v>
      </c>
      <c r="O145" s="20">
        <v>0</v>
      </c>
      <c r="P145" s="20">
        <v>0</v>
      </c>
      <c r="Q145" s="21">
        <f t="shared" ref="Q145:Q154" si="42">SUM(R145:S145)</f>
        <v>0</v>
      </c>
      <c r="R145" s="20">
        <v>0</v>
      </c>
      <c r="S145" s="20">
        <v>0</v>
      </c>
      <c r="T145" s="21">
        <f t="shared" ref="T145:T154" si="43">SUM(U145:V145)</f>
        <v>0</v>
      </c>
      <c r="U145" s="20">
        <v>0</v>
      </c>
      <c r="V145" s="20">
        <v>0</v>
      </c>
      <c r="W145" s="19">
        <v>0</v>
      </c>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row>
    <row r="146" spans="1:88" ht="12" customHeight="1">
      <c r="A146" s="34"/>
      <c r="B146" s="34"/>
      <c r="C146" s="34">
        <v>841</v>
      </c>
      <c r="D146" s="34">
        <v>30</v>
      </c>
      <c r="E146" s="35" t="s">
        <v>16</v>
      </c>
      <c r="F146" s="36" t="s">
        <v>53</v>
      </c>
      <c r="G146" s="18">
        <f>+H146+K146+W146</f>
        <v>40000000</v>
      </c>
      <c r="H146" s="19">
        <f>SUM(I146:J146)</f>
        <v>40000000</v>
      </c>
      <c r="I146" s="20">
        <v>0</v>
      </c>
      <c r="J146" s="20">
        <v>40000000</v>
      </c>
      <c r="K146" s="19">
        <f>+L146+Q146+T146</f>
        <v>0</v>
      </c>
      <c r="L146" s="21">
        <f>SUM(M146:P146)</f>
        <v>0</v>
      </c>
      <c r="M146" s="20">
        <v>0</v>
      </c>
      <c r="N146" s="20">
        <v>0</v>
      </c>
      <c r="O146" s="20">
        <v>0</v>
      </c>
      <c r="P146" s="20">
        <v>0</v>
      </c>
      <c r="Q146" s="21">
        <f>SUM(R146:S146)</f>
        <v>0</v>
      </c>
      <c r="R146" s="20">
        <v>0</v>
      </c>
      <c r="S146" s="20">
        <v>0</v>
      </c>
      <c r="T146" s="21">
        <f>SUM(U146:V146)</f>
        <v>0</v>
      </c>
      <c r="U146" s="20">
        <v>0</v>
      </c>
      <c r="V146" s="20">
        <v>0</v>
      </c>
      <c r="W146" s="19">
        <v>0</v>
      </c>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row>
    <row r="147" spans="1:88" ht="9.75" customHeight="1">
      <c r="A147" s="34"/>
      <c r="B147" s="34"/>
      <c r="C147" s="34">
        <v>842</v>
      </c>
      <c r="D147" s="34">
        <v>30</v>
      </c>
      <c r="E147" s="35" t="s">
        <v>3</v>
      </c>
      <c r="F147" s="36" t="s">
        <v>236</v>
      </c>
      <c r="G147" s="18">
        <f t="shared" si="38"/>
        <v>0</v>
      </c>
      <c r="H147" s="19">
        <f t="shared" si="39"/>
        <v>0</v>
      </c>
      <c r="I147" s="20">
        <v>0</v>
      </c>
      <c r="J147" s="20">
        <v>0</v>
      </c>
      <c r="K147" s="19">
        <f t="shared" si="40"/>
        <v>0</v>
      </c>
      <c r="L147" s="21">
        <f t="shared" si="41"/>
        <v>0</v>
      </c>
      <c r="M147" s="20">
        <v>0</v>
      </c>
      <c r="N147" s="20">
        <v>0</v>
      </c>
      <c r="O147" s="20">
        <v>0</v>
      </c>
      <c r="P147" s="20">
        <v>0</v>
      </c>
      <c r="Q147" s="21">
        <f t="shared" si="42"/>
        <v>0</v>
      </c>
      <c r="R147" s="20">
        <v>0</v>
      </c>
      <c r="S147" s="20">
        <v>0</v>
      </c>
      <c r="T147" s="21">
        <f t="shared" si="43"/>
        <v>0</v>
      </c>
      <c r="U147" s="20">
        <v>0</v>
      </c>
      <c r="V147" s="20">
        <v>0</v>
      </c>
      <c r="W147" s="19">
        <v>0</v>
      </c>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row>
    <row r="148" spans="1:88" ht="9.75" customHeight="1">
      <c r="A148" s="34"/>
      <c r="B148" s="34"/>
      <c r="C148" s="34">
        <v>842</v>
      </c>
      <c r="D148" s="34">
        <v>30</v>
      </c>
      <c r="E148" s="35" t="s">
        <v>16</v>
      </c>
      <c r="F148" s="36" t="s">
        <v>54</v>
      </c>
      <c r="G148" s="18">
        <f t="shared" si="38"/>
        <v>15000000</v>
      </c>
      <c r="H148" s="19">
        <f t="shared" si="39"/>
        <v>15000000</v>
      </c>
      <c r="I148" s="20">
        <v>0</v>
      </c>
      <c r="J148" s="20">
        <v>15000000</v>
      </c>
      <c r="K148" s="19">
        <f t="shared" si="40"/>
        <v>0</v>
      </c>
      <c r="L148" s="21">
        <f t="shared" si="41"/>
        <v>0</v>
      </c>
      <c r="M148" s="20">
        <v>0</v>
      </c>
      <c r="N148" s="20">
        <v>0</v>
      </c>
      <c r="O148" s="20">
        <v>0</v>
      </c>
      <c r="P148" s="20">
        <v>0</v>
      </c>
      <c r="Q148" s="21">
        <f t="shared" si="42"/>
        <v>0</v>
      </c>
      <c r="R148" s="20">
        <v>0</v>
      </c>
      <c r="S148" s="20">
        <v>0</v>
      </c>
      <c r="T148" s="21">
        <f t="shared" si="43"/>
        <v>0</v>
      </c>
      <c r="U148" s="20">
        <v>0</v>
      </c>
      <c r="V148" s="20">
        <v>0</v>
      </c>
      <c r="W148" s="19">
        <v>0</v>
      </c>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row>
    <row r="149" spans="1:88" ht="10.5" customHeight="1">
      <c r="A149" s="31"/>
      <c r="B149" s="31"/>
      <c r="C149" s="31">
        <v>842</v>
      </c>
      <c r="D149" s="31">
        <v>30</v>
      </c>
      <c r="E149" s="32" t="s">
        <v>18</v>
      </c>
      <c r="F149" s="33" t="s">
        <v>54</v>
      </c>
      <c r="G149" s="18">
        <f t="shared" si="38"/>
        <v>0</v>
      </c>
      <c r="H149" s="19">
        <f t="shared" si="39"/>
        <v>0</v>
      </c>
      <c r="I149" s="20">
        <v>0</v>
      </c>
      <c r="J149" s="20">
        <v>0</v>
      </c>
      <c r="K149" s="19">
        <f t="shared" si="40"/>
        <v>0</v>
      </c>
      <c r="L149" s="21">
        <f t="shared" si="41"/>
        <v>0</v>
      </c>
      <c r="M149" s="20">
        <v>0</v>
      </c>
      <c r="N149" s="20">
        <v>0</v>
      </c>
      <c r="O149" s="20">
        <v>0</v>
      </c>
      <c r="P149" s="20">
        <v>0</v>
      </c>
      <c r="Q149" s="21">
        <f t="shared" si="42"/>
        <v>0</v>
      </c>
      <c r="R149" s="20">
        <v>0</v>
      </c>
      <c r="S149" s="20">
        <v>0</v>
      </c>
      <c r="T149" s="21">
        <f t="shared" si="43"/>
        <v>0</v>
      </c>
      <c r="U149" s="20">
        <v>0</v>
      </c>
      <c r="V149" s="20">
        <v>0</v>
      </c>
      <c r="W149" s="19">
        <v>0</v>
      </c>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row>
    <row r="150" spans="1:88" ht="9.75" customHeight="1">
      <c r="A150" s="34"/>
      <c r="B150" s="34"/>
      <c r="C150" s="34">
        <v>845</v>
      </c>
      <c r="D150" s="34">
        <v>30</v>
      </c>
      <c r="E150" s="35" t="s">
        <v>3</v>
      </c>
      <c r="F150" s="36" t="s">
        <v>56</v>
      </c>
      <c r="G150" s="18">
        <f t="shared" si="38"/>
        <v>0</v>
      </c>
      <c r="H150" s="19">
        <f t="shared" si="39"/>
        <v>0</v>
      </c>
      <c r="I150" s="20">
        <v>0</v>
      </c>
      <c r="J150" s="20">
        <v>0</v>
      </c>
      <c r="K150" s="19">
        <f t="shared" si="40"/>
        <v>0</v>
      </c>
      <c r="L150" s="21">
        <f t="shared" si="41"/>
        <v>0</v>
      </c>
      <c r="M150" s="20">
        <v>0</v>
      </c>
      <c r="N150" s="20">
        <v>0</v>
      </c>
      <c r="O150" s="20">
        <v>0</v>
      </c>
      <c r="P150" s="20">
        <v>0</v>
      </c>
      <c r="Q150" s="21">
        <f t="shared" si="42"/>
        <v>0</v>
      </c>
      <c r="R150" s="20">
        <v>0</v>
      </c>
      <c r="S150" s="20">
        <v>0</v>
      </c>
      <c r="T150" s="21">
        <f t="shared" si="43"/>
        <v>0</v>
      </c>
      <c r="U150" s="20">
        <v>0</v>
      </c>
      <c r="V150" s="20">
        <v>0</v>
      </c>
      <c r="W150" s="19">
        <v>0</v>
      </c>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row>
    <row r="151" spans="1:88" ht="9.75" customHeight="1">
      <c r="A151" s="34"/>
      <c r="B151" s="34"/>
      <c r="C151" s="34">
        <v>846</v>
      </c>
      <c r="D151" s="34">
        <v>30</v>
      </c>
      <c r="E151" s="35" t="s">
        <v>3</v>
      </c>
      <c r="F151" s="36" t="s">
        <v>57</v>
      </c>
      <c r="G151" s="18">
        <f t="shared" si="38"/>
        <v>35000000</v>
      </c>
      <c r="H151" s="19">
        <f t="shared" si="39"/>
        <v>35000000</v>
      </c>
      <c r="I151" s="20">
        <v>0</v>
      </c>
      <c r="J151" s="20">
        <v>35000000</v>
      </c>
      <c r="K151" s="19">
        <f t="shared" si="40"/>
        <v>0</v>
      </c>
      <c r="L151" s="21">
        <f t="shared" si="41"/>
        <v>0</v>
      </c>
      <c r="M151" s="20">
        <v>0</v>
      </c>
      <c r="N151" s="20">
        <v>0</v>
      </c>
      <c r="O151" s="20">
        <v>0</v>
      </c>
      <c r="P151" s="20">
        <v>0</v>
      </c>
      <c r="Q151" s="21">
        <f t="shared" si="42"/>
        <v>0</v>
      </c>
      <c r="R151" s="20">
        <v>0</v>
      </c>
      <c r="S151" s="20">
        <v>0</v>
      </c>
      <c r="T151" s="21">
        <f t="shared" si="43"/>
        <v>0</v>
      </c>
      <c r="U151" s="20">
        <v>0</v>
      </c>
      <c r="V151" s="20">
        <v>0</v>
      </c>
      <c r="W151" s="19">
        <v>0</v>
      </c>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row>
    <row r="152" spans="1:88" ht="9.75" customHeight="1">
      <c r="A152" s="31"/>
      <c r="B152" s="31"/>
      <c r="C152" s="31">
        <v>848</v>
      </c>
      <c r="D152" s="31">
        <v>30</v>
      </c>
      <c r="E152" s="32" t="s">
        <v>110</v>
      </c>
      <c r="F152" s="33" t="s">
        <v>237</v>
      </c>
      <c r="G152" s="18">
        <f t="shared" si="38"/>
        <v>194775182</v>
      </c>
      <c r="H152" s="19">
        <f t="shared" si="39"/>
        <v>0</v>
      </c>
      <c r="I152" s="20">
        <v>0</v>
      </c>
      <c r="J152" s="20">
        <v>0</v>
      </c>
      <c r="K152" s="19">
        <f>+L152+Q152+T152</f>
        <v>194775182</v>
      </c>
      <c r="L152" s="21">
        <f>SUM(M152:P152)</f>
        <v>0</v>
      </c>
      <c r="M152" s="20">
        <v>0</v>
      </c>
      <c r="N152" s="20">
        <v>0</v>
      </c>
      <c r="O152" s="20">
        <v>0</v>
      </c>
      <c r="P152" s="20">
        <v>0</v>
      </c>
      <c r="Q152" s="21">
        <f>SUM(R152:S152)</f>
        <v>0</v>
      </c>
      <c r="R152" s="20">
        <v>0</v>
      </c>
      <c r="S152" s="20">
        <v>0</v>
      </c>
      <c r="T152" s="21">
        <f>SUM(U152:V152)</f>
        <v>194775182</v>
      </c>
      <c r="U152" s="20">
        <v>194775182</v>
      </c>
      <c r="V152" s="20">
        <v>0</v>
      </c>
      <c r="W152" s="19">
        <v>0</v>
      </c>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row>
    <row r="153" spans="1:88" ht="9.75" customHeight="1">
      <c r="A153" s="31"/>
      <c r="B153" s="31"/>
      <c r="C153" s="31">
        <v>849</v>
      </c>
      <c r="D153" s="31">
        <v>30</v>
      </c>
      <c r="E153" s="32" t="s">
        <v>3</v>
      </c>
      <c r="F153" s="33" t="s">
        <v>232</v>
      </c>
      <c r="G153" s="18">
        <f t="shared" si="38"/>
        <v>0</v>
      </c>
      <c r="H153" s="19">
        <f t="shared" si="39"/>
        <v>0</v>
      </c>
      <c r="I153" s="20">
        <v>0</v>
      </c>
      <c r="J153" s="20">
        <v>0</v>
      </c>
      <c r="K153" s="19">
        <f>+L153+Q153+T153</f>
        <v>0</v>
      </c>
      <c r="L153" s="21">
        <f>SUM(M153:P153)</f>
        <v>0</v>
      </c>
      <c r="M153" s="20">
        <v>0</v>
      </c>
      <c r="N153" s="20">
        <v>0</v>
      </c>
      <c r="O153" s="20">
        <v>0</v>
      </c>
      <c r="P153" s="20">
        <v>0</v>
      </c>
      <c r="Q153" s="21">
        <f>SUM(R153:S153)</f>
        <v>0</v>
      </c>
      <c r="R153" s="20">
        <v>0</v>
      </c>
      <c r="S153" s="20">
        <v>0</v>
      </c>
      <c r="T153" s="21">
        <f>SUM(U153:V153)</f>
        <v>0</v>
      </c>
      <c r="U153" s="20">
        <v>0</v>
      </c>
      <c r="V153" s="20">
        <v>0</v>
      </c>
      <c r="W153" s="19">
        <v>0</v>
      </c>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row>
    <row r="154" spans="1:88" ht="9.75" customHeight="1">
      <c r="A154" s="31"/>
      <c r="B154" s="31"/>
      <c r="C154" s="31">
        <v>849</v>
      </c>
      <c r="D154" s="31">
        <v>30</v>
      </c>
      <c r="E154" s="59" t="s">
        <v>58</v>
      </c>
      <c r="F154" s="33" t="s">
        <v>232</v>
      </c>
      <c r="G154" s="18">
        <f t="shared" si="38"/>
        <v>2500000</v>
      </c>
      <c r="H154" s="19">
        <f t="shared" si="39"/>
        <v>2500000</v>
      </c>
      <c r="I154" s="20">
        <v>0</v>
      </c>
      <c r="J154" s="20">
        <f>INGRESOS!K91</f>
        <v>2500000</v>
      </c>
      <c r="K154" s="19">
        <f t="shared" si="40"/>
        <v>0</v>
      </c>
      <c r="L154" s="21">
        <f t="shared" si="41"/>
        <v>0</v>
      </c>
      <c r="M154" s="20">
        <v>0</v>
      </c>
      <c r="N154" s="20">
        <v>0</v>
      </c>
      <c r="O154" s="20">
        <v>0</v>
      </c>
      <c r="P154" s="20">
        <v>0</v>
      </c>
      <c r="Q154" s="21">
        <f t="shared" si="42"/>
        <v>0</v>
      </c>
      <c r="R154" s="20">
        <v>0</v>
      </c>
      <c r="S154" s="20">
        <v>0</v>
      </c>
      <c r="T154" s="21">
        <f t="shared" si="43"/>
        <v>0</v>
      </c>
      <c r="U154" s="20">
        <v>0</v>
      </c>
      <c r="V154" s="20">
        <v>0</v>
      </c>
      <c r="W154" s="19">
        <v>0</v>
      </c>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row>
    <row r="155" spans="1:88" ht="9.75" customHeight="1">
      <c r="A155" s="31"/>
      <c r="B155" s="31"/>
      <c r="C155" s="31"/>
      <c r="D155" s="31"/>
      <c r="E155" s="32"/>
      <c r="F155" s="33"/>
      <c r="G155" s="18"/>
      <c r="H155" s="19"/>
      <c r="I155" s="20"/>
      <c r="J155" s="20"/>
      <c r="K155" s="19"/>
      <c r="L155" s="21"/>
      <c r="M155" s="20"/>
      <c r="N155" s="20"/>
      <c r="O155" s="20"/>
      <c r="P155" s="20"/>
      <c r="Q155" s="21"/>
      <c r="R155" s="20"/>
      <c r="S155" s="20"/>
      <c r="T155" s="21"/>
      <c r="U155" s="20"/>
      <c r="V155" s="20"/>
      <c r="W155" s="19"/>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row>
    <row r="156" spans="1:88" ht="9.75" customHeight="1">
      <c r="A156" s="29">
        <v>900</v>
      </c>
      <c r="B156" s="29"/>
      <c r="C156" s="29"/>
      <c r="D156" s="29"/>
      <c r="E156" s="30"/>
      <c r="F156" s="24" t="s">
        <v>59</v>
      </c>
      <c r="G156" s="25">
        <f>+G158+G162+G166+G170</f>
        <v>1500000</v>
      </c>
      <c r="H156" s="26">
        <f t="shared" ref="H156:V156" si="44">+H158+H162+H166+H170</f>
        <v>1500000</v>
      </c>
      <c r="I156" s="27">
        <f t="shared" si="44"/>
        <v>0</v>
      </c>
      <c r="J156" s="27">
        <f t="shared" si="44"/>
        <v>1500000</v>
      </c>
      <c r="K156" s="26">
        <f t="shared" si="44"/>
        <v>0</v>
      </c>
      <c r="L156" s="28">
        <f t="shared" si="44"/>
        <v>0</v>
      </c>
      <c r="M156" s="27">
        <f t="shared" si="44"/>
        <v>0</v>
      </c>
      <c r="N156" s="27">
        <f>+N158+N162+N166+N170</f>
        <v>0</v>
      </c>
      <c r="O156" s="27">
        <f>+O158+O162+O166+O170</f>
        <v>0</v>
      </c>
      <c r="P156" s="27">
        <f t="shared" si="44"/>
        <v>0</v>
      </c>
      <c r="Q156" s="28">
        <f t="shared" si="44"/>
        <v>0</v>
      </c>
      <c r="R156" s="27">
        <f t="shared" si="44"/>
        <v>0</v>
      </c>
      <c r="S156" s="27">
        <f t="shared" si="44"/>
        <v>0</v>
      </c>
      <c r="T156" s="28">
        <f>+T158+T162+T166+T170</f>
        <v>0</v>
      </c>
      <c r="U156" s="27">
        <f t="shared" si="44"/>
        <v>0</v>
      </c>
      <c r="V156" s="27">
        <f t="shared" si="44"/>
        <v>0</v>
      </c>
      <c r="W156" s="26">
        <v>0</v>
      </c>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row>
    <row r="157" spans="1:88" ht="9.75" customHeight="1">
      <c r="A157" s="31"/>
      <c r="B157" s="31"/>
      <c r="C157" s="31"/>
      <c r="D157" s="31"/>
      <c r="E157" s="32"/>
      <c r="F157" s="33"/>
      <c r="G157" s="18"/>
      <c r="H157" s="19"/>
      <c r="I157" s="20"/>
      <c r="J157" s="20"/>
      <c r="K157" s="19"/>
      <c r="L157" s="21"/>
      <c r="M157" s="20"/>
      <c r="N157" s="20"/>
      <c r="O157" s="20"/>
      <c r="P157" s="20"/>
      <c r="Q157" s="21"/>
      <c r="R157" s="20"/>
      <c r="S157" s="20"/>
      <c r="T157" s="21"/>
      <c r="U157" s="20"/>
      <c r="V157" s="20"/>
      <c r="W157" s="19"/>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row>
    <row r="158" spans="1:88" ht="9.75" customHeight="1">
      <c r="A158" s="29"/>
      <c r="B158" s="29">
        <v>910</v>
      </c>
      <c r="C158" s="29"/>
      <c r="D158" s="29"/>
      <c r="E158" s="30"/>
      <c r="F158" s="24" t="s">
        <v>60</v>
      </c>
      <c r="G158" s="25">
        <f>SUM(G160:G160)</f>
        <v>1000000</v>
      </c>
      <c r="H158" s="26">
        <f>SUM(H160:H160)</f>
        <v>1000000</v>
      </c>
      <c r="I158" s="37">
        <f>SUM(I160:I160)</f>
        <v>0</v>
      </c>
      <c r="J158" s="37">
        <f>SUM(J160:J160)</f>
        <v>1000000</v>
      </c>
      <c r="K158" s="26">
        <f t="shared" ref="K158:R158" si="45">SUM(K160:K160)</f>
        <v>0</v>
      </c>
      <c r="L158" s="28">
        <f t="shared" si="45"/>
        <v>0</v>
      </c>
      <c r="M158" s="37">
        <f t="shared" si="45"/>
        <v>0</v>
      </c>
      <c r="N158" s="37">
        <f>SUM(N160:N160)</f>
        <v>0</v>
      </c>
      <c r="O158" s="37">
        <f>SUM(O160:O160)</f>
        <v>0</v>
      </c>
      <c r="P158" s="37">
        <f t="shared" si="45"/>
        <v>0</v>
      </c>
      <c r="Q158" s="28">
        <f t="shared" si="45"/>
        <v>0</v>
      </c>
      <c r="R158" s="37">
        <f t="shared" si="45"/>
        <v>0</v>
      </c>
      <c r="S158" s="37">
        <f>SUM(S160:S160)</f>
        <v>0</v>
      </c>
      <c r="T158" s="28">
        <f>SUM(T160:T160)</f>
        <v>0</v>
      </c>
      <c r="U158" s="37">
        <f>SUM(U160:U160)</f>
        <v>0</v>
      </c>
      <c r="V158" s="37">
        <f>SUM(V160:V160)</f>
        <v>0</v>
      </c>
      <c r="W158" s="26">
        <f>SUM(W160:W160)</f>
        <v>0</v>
      </c>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row>
    <row r="159" spans="1:88" ht="9.75" customHeight="1">
      <c r="A159" s="31"/>
      <c r="B159" s="31"/>
      <c r="C159" s="31"/>
      <c r="D159" s="31"/>
      <c r="E159" s="32"/>
      <c r="F159" s="33"/>
      <c r="G159" s="18"/>
      <c r="H159" s="19"/>
      <c r="I159" s="20"/>
      <c r="J159" s="20"/>
      <c r="K159" s="19"/>
      <c r="L159" s="21"/>
      <c r="M159" s="20"/>
      <c r="N159" s="20"/>
      <c r="O159" s="20"/>
      <c r="P159" s="20"/>
      <c r="Q159" s="21"/>
      <c r="R159" s="20"/>
      <c r="S159" s="20"/>
      <c r="T159" s="21"/>
      <c r="U159" s="20"/>
      <c r="V159" s="20"/>
      <c r="W159" s="19"/>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row>
    <row r="160" spans="1:88" ht="9.75" customHeight="1">
      <c r="A160" s="34"/>
      <c r="B160" s="34"/>
      <c r="C160" s="34">
        <v>910</v>
      </c>
      <c r="D160" s="34">
        <v>30</v>
      </c>
      <c r="E160" s="35" t="s">
        <v>3</v>
      </c>
      <c r="F160" s="36" t="s">
        <v>60</v>
      </c>
      <c r="G160" s="18">
        <f>+H160+K160+W160</f>
        <v>1000000</v>
      </c>
      <c r="H160" s="19">
        <f>SUM(I160:J160)</f>
        <v>1000000</v>
      </c>
      <c r="I160" s="20">
        <v>0</v>
      </c>
      <c r="J160" s="20">
        <v>1000000</v>
      </c>
      <c r="K160" s="19">
        <f>+L160+Q160+T160</f>
        <v>0</v>
      </c>
      <c r="L160" s="21">
        <f>SUM(M160:P160)</f>
        <v>0</v>
      </c>
      <c r="M160" s="20">
        <v>0</v>
      </c>
      <c r="N160" s="20">
        <v>0</v>
      </c>
      <c r="O160" s="20">
        <v>0</v>
      </c>
      <c r="P160" s="20">
        <v>0</v>
      </c>
      <c r="Q160" s="21">
        <f>SUM(R160:S160)</f>
        <v>0</v>
      </c>
      <c r="R160" s="20">
        <v>0</v>
      </c>
      <c r="S160" s="20">
        <v>0</v>
      </c>
      <c r="T160" s="21">
        <f>SUM(U160:V160)</f>
        <v>0</v>
      </c>
      <c r="U160" s="20">
        <v>0</v>
      </c>
      <c r="V160" s="20">
        <v>0</v>
      </c>
      <c r="W160" s="19">
        <v>0</v>
      </c>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row>
    <row r="161" spans="1:88" ht="9.75" customHeight="1">
      <c r="A161" s="31"/>
      <c r="B161" s="31"/>
      <c r="C161" s="31"/>
      <c r="D161" s="31"/>
      <c r="E161" s="32"/>
      <c r="F161" s="33"/>
      <c r="G161" s="18"/>
      <c r="H161" s="19"/>
      <c r="I161" s="20"/>
      <c r="J161" s="20"/>
      <c r="K161" s="19"/>
      <c r="L161" s="21"/>
      <c r="M161" s="20"/>
      <c r="N161" s="20"/>
      <c r="O161" s="20"/>
      <c r="P161" s="20"/>
      <c r="Q161" s="21"/>
      <c r="R161" s="20"/>
      <c r="S161" s="20"/>
      <c r="T161" s="21"/>
      <c r="U161" s="20"/>
      <c r="V161" s="20"/>
      <c r="W161" s="19"/>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row>
    <row r="162" spans="1:88" ht="9.75" customHeight="1">
      <c r="A162" s="29"/>
      <c r="B162" s="29">
        <v>920</v>
      </c>
      <c r="C162" s="29"/>
      <c r="D162" s="29"/>
      <c r="E162" s="30"/>
      <c r="F162" s="24" t="s">
        <v>61</v>
      </c>
      <c r="G162" s="25">
        <f>SUM(G164:G164)</f>
        <v>500000</v>
      </c>
      <c r="H162" s="26">
        <f>SUM(H164:H164)</f>
        <v>500000</v>
      </c>
      <c r="I162" s="37">
        <f>SUM(I164:I164)</f>
        <v>0</v>
      </c>
      <c r="J162" s="37">
        <f>SUM(J164:J164)</f>
        <v>500000</v>
      </c>
      <c r="K162" s="26">
        <f t="shared" ref="K162:R162" si="46">SUM(K164:K164)</f>
        <v>0</v>
      </c>
      <c r="L162" s="28">
        <f t="shared" si="46"/>
        <v>0</v>
      </c>
      <c r="M162" s="37">
        <f t="shared" si="46"/>
        <v>0</v>
      </c>
      <c r="N162" s="37">
        <f>SUM(N164:N164)</f>
        <v>0</v>
      </c>
      <c r="O162" s="37">
        <f>SUM(O164:O164)</f>
        <v>0</v>
      </c>
      <c r="P162" s="37">
        <f t="shared" si="46"/>
        <v>0</v>
      </c>
      <c r="Q162" s="28">
        <f t="shared" si="46"/>
        <v>0</v>
      </c>
      <c r="R162" s="37">
        <f t="shared" si="46"/>
        <v>0</v>
      </c>
      <c r="S162" s="37">
        <f>SUM(S164:S164)</f>
        <v>0</v>
      </c>
      <c r="T162" s="28">
        <f>SUM(T164:T164)</f>
        <v>0</v>
      </c>
      <c r="U162" s="37">
        <f>SUM(U164:U164)</f>
        <v>0</v>
      </c>
      <c r="V162" s="37">
        <f>SUM(V164:V164)</f>
        <v>0</v>
      </c>
      <c r="W162" s="26">
        <f>SUM(W164:W164)</f>
        <v>0</v>
      </c>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row>
    <row r="163" spans="1:88" ht="9.75" customHeight="1">
      <c r="A163" s="31"/>
      <c r="B163" s="31"/>
      <c r="C163" s="31"/>
      <c r="D163" s="31"/>
      <c r="E163" s="32"/>
      <c r="F163" s="33"/>
      <c r="G163" s="18"/>
      <c r="H163" s="19"/>
      <c r="I163" s="20"/>
      <c r="J163" s="20"/>
      <c r="K163" s="19"/>
      <c r="L163" s="21"/>
      <c r="M163" s="20"/>
      <c r="N163" s="20"/>
      <c r="O163" s="20"/>
      <c r="P163" s="20"/>
      <c r="Q163" s="21"/>
      <c r="R163" s="20"/>
      <c r="S163" s="20"/>
      <c r="T163" s="21"/>
      <c r="U163" s="20"/>
      <c r="V163" s="20"/>
      <c r="W163" s="19"/>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row>
    <row r="164" spans="1:88" ht="9.75" customHeight="1">
      <c r="A164" s="34"/>
      <c r="B164" s="34"/>
      <c r="C164" s="34">
        <v>920</v>
      </c>
      <c r="D164" s="34">
        <v>30</v>
      </c>
      <c r="E164" s="35" t="s">
        <v>3</v>
      </c>
      <c r="F164" s="36" t="s">
        <v>61</v>
      </c>
      <c r="G164" s="18">
        <f>+H164+K164+W164</f>
        <v>500000</v>
      </c>
      <c r="H164" s="19">
        <f>SUM(I164:J164)</f>
        <v>500000</v>
      </c>
      <c r="I164" s="20">
        <v>0</v>
      </c>
      <c r="J164" s="20">
        <v>500000</v>
      </c>
      <c r="K164" s="19">
        <f>+L164+Q164+T164</f>
        <v>0</v>
      </c>
      <c r="L164" s="21">
        <f>SUM(M164:P164)</f>
        <v>0</v>
      </c>
      <c r="M164" s="20">
        <v>0</v>
      </c>
      <c r="N164" s="20">
        <v>0</v>
      </c>
      <c r="O164" s="20">
        <v>0</v>
      </c>
      <c r="P164" s="20">
        <v>0</v>
      </c>
      <c r="Q164" s="21">
        <f>SUM(R164:S164)</f>
        <v>0</v>
      </c>
      <c r="R164" s="20">
        <v>0</v>
      </c>
      <c r="S164" s="20">
        <v>0</v>
      </c>
      <c r="T164" s="21">
        <f>SUM(U164:V164)</f>
        <v>0</v>
      </c>
      <c r="U164" s="20">
        <v>0</v>
      </c>
      <c r="V164" s="20">
        <v>0</v>
      </c>
      <c r="W164" s="19">
        <v>0</v>
      </c>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row>
    <row r="165" spans="1:88" ht="9.75" customHeight="1">
      <c r="A165" s="31"/>
      <c r="B165" s="31"/>
      <c r="C165" s="31"/>
      <c r="D165" s="31"/>
      <c r="E165" s="32"/>
      <c r="F165" s="33"/>
      <c r="G165" s="18"/>
      <c r="H165" s="19"/>
      <c r="I165" s="20"/>
      <c r="J165" s="20"/>
      <c r="K165" s="19"/>
      <c r="L165" s="21"/>
      <c r="M165" s="20"/>
      <c r="N165" s="20"/>
      <c r="O165" s="20"/>
      <c r="P165" s="20"/>
      <c r="Q165" s="21"/>
      <c r="R165" s="20"/>
      <c r="S165" s="20"/>
      <c r="T165" s="21"/>
      <c r="U165" s="20"/>
      <c r="V165" s="20"/>
      <c r="W165" s="19"/>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row>
    <row r="166" spans="1:88" ht="9.75" customHeight="1">
      <c r="A166" s="29"/>
      <c r="B166" s="29">
        <v>960</v>
      </c>
      <c r="C166" s="29"/>
      <c r="D166" s="29"/>
      <c r="E166" s="30"/>
      <c r="F166" s="24" t="s">
        <v>62</v>
      </c>
      <c r="G166" s="25">
        <f>SUM(G168:G168)</f>
        <v>0</v>
      </c>
      <c r="H166" s="26">
        <f>SUM(H168:H168)</f>
        <v>0</v>
      </c>
      <c r="I166" s="37">
        <f>SUM(I168:I168)</f>
        <v>0</v>
      </c>
      <c r="J166" s="37">
        <f>SUM(J168:J168)</f>
        <v>0</v>
      </c>
      <c r="K166" s="26">
        <f t="shared" ref="K166:R166" si="47">SUM(K168:K168)</f>
        <v>0</v>
      </c>
      <c r="L166" s="28">
        <f t="shared" si="47"/>
        <v>0</v>
      </c>
      <c r="M166" s="37">
        <f t="shared" si="47"/>
        <v>0</v>
      </c>
      <c r="N166" s="37">
        <f>SUM(N168:N168)</f>
        <v>0</v>
      </c>
      <c r="O166" s="37">
        <f>SUM(O168:O168)</f>
        <v>0</v>
      </c>
      <c r="P166" s="37">
        <f t="shared" si="47"/>
        <v>0</v>
      </c>
      <c r="Q166" s="28">
        <f t="shared" si="47"/>
        <v>0</v>
      </c>
      <c r="R166" s="37">
        <f t="shared" si="47"/>
        <v>0</v>
      </c>
      <c r="S166" s="37">
        <f>SUM(S168:S168)</f>
        <v>0</v>
      </c>
      <c r="T166" s="28">
        <f>SUM(T168:T168)</f>
        <v>0</v>
      </c>
      <c r="U166" s="37">
        <f>SUM(U168:U168)</f>
        <v>0</v>
      </c>
      <c r="V166" s="37">
        <f>SUM(V168:V168)</f>
        <v>0</v>
      </c>
      <c r="W166" s="26">
        <f>SUM(W168:W168)</f>
        <v>0</v>
      </c>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row>
    <row r="167" spans="1:88" ht="9.75" customHeight="1">
      <c r="A167" s="31"/>
      <c r="B167" s="31"/>
      <c r="C167" s="31"/>
      <c r="D167" s="31"/>
      <c r="E167" s="32"/>
      <c r="F167" s="33"/>
      <c r="G167" s="18"/>
      <c r="H167" s="19"/>
      <c r="I167" s="20"/>
      <c r="J167" s="20"/>
      <c r="K167" s="19"/>
      <c r="L167" s="21"/>
      <c r="M167" s="20"/>
      <c r="N167" s="20"/>
      <c r="O167" s="20"/>
      <c r="P167" s="20"/>
      <c r="Q167" s="21"/>
      <c r="R167" s="20"/>
      <c r="S167" s="20"/>
      <c r="T167" s="21"/>
      <c r="U167" s="20"/>
      <c r="V167" s="20"/>
      <c r="W167" s="19"/>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row>
    <row r="168" spans="1:88" ht="9.75" customHeight="1">
      <c r="A168" s="34"/>
      <c r="B168" s="34"/>
      <c r="C168" s="34">
        <v>960</v>
      </c>
      <c r="D168" s="34">
        <v>30</v>
      </c>
      <c r="E168" s="35" t="s">
        <v>3</v>
      </c>
      <c r="F168" s="36" t="s">
        <v>62</v>
      </c>
      <c r="G168" s="18">
        <f>+H168+K168+W168</f>
        <v>0</v>
      </c>
      <c r="H168" s="19">
        <f>SUM(I168:J168)</f>
        <v>0</v>
      </c>
      <c r="I168" s="20">
        <v>0</v>
      </c>
      <c r="J168" s="20">
        <v>0</v>
      </c>
      <c r="K168" s="19">
        <f>+L168+Q168+T168</f>
        <v>0</v>
      </c>
      <c r="L168" s="21">
        <f>SUM(M168:P168)</f>
        <v>0</v>
      </c>
      <c r="M168" s="20">
        <v>0</v>
      </c>
      <c r="N168" s="20">
        <v>0</v>
      </c>
      <c r="O168" s="20">
        <v>0</v>
      </c>
      <c r="P168" s="20">
        <v>0</v>
      </c>
      <c r="Q168" s="21">
        <f>SUM(R168:S168)</f>
        <v>0</v>
      </c>
      <c r="R168" s="20">
        <v>0</v>
      </c>
      <c r="S168" s="20">
        <v>0</v>
      </c>
      <c r="T168" s="21">
        <f>SUM(U168:V168)</f>
        <v>0</v>
      </c>
      <c r="U168" s="20">
        <v>0</v>
      </c>
      <c r="V168" s="20">
        <v>0</v>
      </c>
      <c r="W168" s="19">
        <v>0</v>
      </c>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row>
    <row r="169" spans="1:88" ht="9.75" customHeight="1">
      <c r="A169" s="31"/>
      <c r="B169" s="31"/>
      <c r="C169" s="31"/>
      <c r="D169" s="31"/>
      <c r="E169" s="32"/>
      <c r="F169" s="33"/>
      <c r="G169" s="18"/>
      <c r="H169" s="19"/>
      <c r="I169" s="20"/>
      <c r="J169" s="20"/>
      <c r="K169" s="19"/>
      <c r="L169" s="21"/>
      <c r="M169" s="20"/>
      <c r="N169" s="20"/>
      <c r="O169" s="20"/>
      <c r="P169" s="20"/>
      <c r="Q169" s="21"/>
      <c r="R169" s="20"/>
      <c r="S169" s="20"/>
      <c r="T169" s="21"/>
      <c r="U169" s="20"/>
      <c r="V169" s="20"/>
      <c r="W169" s="19"/>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row>
    <row r="170" spans="1:88" ht="9.75" customHeight="1">
      <c r="A170" s="29"/>
      <c r="B170" s="29">
        <v>990</v>
      </c>
      <c r="C170" s="29"/>
      <c r="D170" s="29"/>
      <c r="E170" s="30"/>
      <c r="F170" s="24" t="s">
        <v>63</v>
      </c>
      <c r="G170" s="25">
        <f>SUM(G172:G172)</f>
        <v>0</v>
      </c>
      <c r="H170" s="26">
        <f>SUM(H172:H172)</f>
        <v>0</v>
      </c>
      <c r="I170" s="37">
        <f>SUM(I172:I172)</f>
        <v>0</v>
      </c>
      <c r="J170" s="37">
        <f>SUM(J172:J172)</f>
        <v>0</v>
      </c>
      <c r="K170" s="26">
        <f t="shared" ref="K170:R170" si="48">SUM(K172:K172)</f>
        <v>0</v>
      </c>
      <c r="L170" s="28">
        <f t="shared" si="48"/>
        <v>0</v>
      </c>
      <c r="M170" s="37">
        <f t="shared" si="48"/>
        <v>0</v>
      </c>
      <c r="N170" s="37">
        <f>SUM(N172:N172)</f>
        <v>0</v>
      </c>
      <c r="O170" s="37">
        <f>SUM(O172:O172)</f>
        <v>0</v>
      </c>
      <c r="P170" s="37">
        <f t="shared" si="48"/>
        <v>0</v>
      </c>
      <c r="Q170" s="28">
        <f t="shared" si="48"/>
        <v>0</v>
      </c>
      <c r="R170" s="37">
        <f t="shared" si="48"/>
        <v>0</v>
      </c>
      <c r="S170" s="37">
        <f>SUM(S172:S172)</f>
        <v>0</v>
      </c>
      <c r="T170" s="28">
        <f>SUM(T172:T172)</f>
        <v>0</v>
      </c>
      <c r="U170" s="37">
        <f>SUM(U172:U172)</f>
        <v>0</v>
      </c>
      <c r="V170" s="37">
        <f>SUM(V172:V172)</f>
        <v>0</v>
      </c>
      <c r="W170" s="26">
        <f>SUM(W172:W172)</f>
        <v>0</v>
      </c>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row>
    <row r="171" spans="1:88" ht="9.75" customHeight="1">
      <c r="A171" s="31"/>
      <c r="B171" s="31"/>
      <c r="C171" s="31"/>
      <c r="D171" s="31"/>
      <c r="E171" s="32"/>
      <c r="F171" s="33"/>
      <c r="G171" s="18"/>
      <c r="H171" s="19"/>
      <c r="I171" s="20"/>
      <c r="J171" s="20"/>
      <c r="K171" s="19"/>
      <c r="L171" s="21"/>
      <c r="M171" s="20"/>
      <c r="N171" s="20"/>
      <c r="O171" s="20"/>
      <c r="P171" s="20"/>
      <c r="Q171" s="21"/>
      <c r="R171" s="20"/>
      <c r="S171" s="20"/>
      <c r="T171" s="21"/>
      <c r="U171" s="20"/>
      <c r="V171" s="20"/>
      <c r="W171" s="19"/>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row>
    <row r="172" spans="1:88" ht="9.75" customHeight="1">
      <c r="A172" s="34"/>
      <c r="B172" s="34"/>
      <c r="C172" s="34">
        <v>990</v>
      </c>
      <c r="D172" s="34">
        <v>30</v>
      </c>
      <c r="E172" s="35" t="s">
        <v>3</v>
      </c>
      <c r="F172" s="36" t="s">
        <v>64</v>
      </c>
      <c r="G172" s="18">
        <f>+H172+K172+W172</f>
        <v>0</v>
      </c>
      <c r="H172" s="19">
        <f>SUM(I172:J172)</f>
        <v>0</v>
      </c>
      <c r="I172" s="20">
        <v>0</v>
      </c>
      <c r="J172" s="20">
        <v>0</v>
      </c>
      <c r="K172" s="19">
        <f>+L172+Q172+T172</f>
        <v>0</v>
      </c>
      <c r="L172" s="21">
        <f>SUM(M172:P172)</f>
        <v>0</v>
      </c>
      <c r="M172" s="20">
        <v>0</v>
      </c>
      <c r="N172" s="20">
        <v>0</v>
      </c>
      <c r="O172" s="20">
        <v>0</v>
      </c>
      <c r="P172" s="20">
        <v>0</v>
      </c>
      <c r="Q172" s="21">
        <f>SUM(R172:S172)</f>
        <v>0</v>
      </c>
      <c r="R172" s="20">
        <v>0</v>
      </c>
      <c r="S172" s="20">
        <v>0</v>
      </c>
      <c r="T172" s="21">
        <f>SUM(U172:V172)</f>
        <v>0</v>
      </c>
      <c r="U172" s="20">
        <v>0</v>
      </c>
      <c r="V172" s="20">
        <v>0</v>
      </c>
      <c r="W172" s="19">
        <v>0</v>
      </c>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row>
    <row r="173" spans="1:88" ht="9.75" customHeight="1">
      <c r="A173" s="31"/>
      <c r="B173" s="31"/>
      <c r="C173" s="31"/>
      <c r="D173" s="31"/>
      <c r="E173" s="32"/>
      <c r="F173" s="33"/>
      <c r="G173" s="18"/>
      <c r="H173" s="19"/>
      <c r="I173" s="20"/>
      <c r="J173" s="20"/>
      <c r="K173" s="19"/>
      <c r="L173" s="21"/>
      <c r="M173" s="20"/>
      <c r="N173" s="20"/>
      <c r="O173" s="20"/>
      <c r="P173" s="20"/>
      <c r="Q173" s="21"/>
      <c r="R173" s="20"/>
      <c r="S173" s="20"/>
      <c r="T173" s="21"/>
      <c r="U173" s="20"/>
      <c r="V173" s="20"/>
      <c r="W173" s="19"/>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row>
    <row r="174" spans="1:88" ht="9.75" customHeight="1">
      <c r="A174" s="29"/>
      <c r="B174" s="29"/>
      <c r="C174" s="29"/>
      <c r="D174" s="29"/>
      <c r="E174" s="30"/>
      <c r="F174" s="24" t="s">
        <v>65</v>
      </c>
      <c r="G174" s="25">
        <f>+G176+G215+G221+G229</f>
        <v>1431841918</v>
      </c>
      <c r="H174" s="26">
        <f>+H176+H215+H221+H229</f>
        <v>0</v>
      </c>
      <c r="I174" s="27">
        <f>+I176+I215+I221+I229</f>
        <v>0</v>
      </c>
      <c r="J174" s="27">
        <f>+J176+J215+J221+J229</f>
        <v>0</v>
      </c>
      <c r="K174" s="26">
        <f t="shared" ref="K174:W174" si="49">+K176+K215+K221+K229</f>
        <v>1431841918</v>
      </c>
      <c r="L174" s="28">
        <f t="shared" si="49"/>
        <v>0</v>
      </c>
      <c r="M174" s="27">
        <f t="shared" si="49"/>
        <v>0</v>
      </c>
      <c r="N174" s="27">
        <f t="shared" si="49"/>
        <v>0</v>
      </c>
      <c r="O174" s="27">
        <f t="shared" si="49"/>
        <v>0</v>
      </c>
      <c r="P174" s="27">
        <f t="shared" si="49"/>
        <v>0</v>
      </c>
      <c r="Q174" s="28">
        <f t="shared" si="49"/>
        <v>977366494</v>
      </c>
      <c r="R174" s="27">
        <f t="shared" si="49"/>
        <v>977366494</v>
      </c>
      <c r="S174" s="27">
        <f t="shared" si="49"/>
        <v>0</v>
      </c>
      <c r="T174" s="28">
        <f t="shared" si="49"/>
        <v>454475424</v>
      </c>
      <c r="U174" s="27">
        <f t="shared" si="49"/>
        <v>324625303</v>
      </c>
      <c r="V174" s="27">
        <f t="shared" si="49"/>
        <v>129850121</v>
      </c>
      <c r="W174" s="26">
        <f t="shared" si="49"/>
        <v>0</v>
      </c>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row>
    <row r="175" spans="1:88" ht="9.75" customHeight="1">
      <c r="A175" s="29"/>
      <c r="B175" s="29"/>
      <c r="C175" s="29"/>
      <c r="D175" s="29"/>
      <c r="E175" s="30"/>
      <c r="F175" s="24"/>
      <c r="G175" s="18"/>
      <c r="H175" s="19"/>
      <c r="I175" s="20"/>
      <c r="J175" s="20"/>
      <c r="K175" s="19"/>
      <c r="L175" s="21"/>
      <c r="M175" s="20"/>
      <c r="N175" s="20"/>
      <c r="O175" s="20"/>
      <c r="P175" s="20"/>
      <c r="Q175" s="21"/>
      <c r="R175" s="20"/>
      <c r="S175" s="20"/>
      <c r="T175" s="21"/>
      <c r="U175" s="20"/>
      <c r="V175" s="20"/>
      <c r="W175" s="19"/>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row>
    <row r="176" spans="1:88" ht="9.75" customHeight="1">
      <c r="A176" s="29">
        <v>500</v>
      </c>
      <c r="B176" s="29"/>
      <c r="C176" s="29"/>
      <c r="D176" s="29"/>
      <c r="E176" s="30"/>
      <c r="F176" s="24" t="s">
        <v>66</v>
      </c>
      <c r="G176" s="25">
        <f>+G178+G184+G191+G197+G202+G207+G211</f>
        <v>1331841918</v>
      </c>
      <c r="H176" s="26">
        <f t="shared" ref="H176:W176" si="50">+H178+H184+H191+H197+H202+H207+H211</f>
        <v>0</v>
      </c>
      <c r="I176" s="27">
        <f t="shared" si="50"/>
        <v>0</v>
      </c>
      <c r="J176" s="27">
        <f t="shared" si="50"/>
        <v>0</v>
      </c>
      <c r="K176" s="26">
        <f t="shared" si="50"/>
        <v>1331841918</v>
      </c>
      <c r="L176" s="28">
        <f t="shared" si="50"/>
        <v>0</v>
      </c>
      <c r="M176" s="27">
        <f t="shared" si="50"/>
        <v>0</v>
      </c>
      <c r="N176" s="27">
        <f>+N178+N184+N191+N197+N202+N207+N211</f>
        <v>0</v>
      </c>
      <c r="O176" s="27">
        <f>+O178+O184+O191+O197+O202+O207+O211</f>
        <v>0</v>
      </c>
      <c r="P176" s="27">
        <f t="shared" si="50"/>
        <v>0</v>
      </c>
      <c r="Q176" s="28">
        <f t="shared" si="50"/>
        <v>877366494</v>
      </c>
      <c r="R176" s="27">
        <f t="shared" si="50"/>
        <v>877366494</v>
      </c>
      <c r="S176" s="27">
        <f t="shared" si="50"/>
        <v>0</v>
      </c>
      <c r="T176" s="28">
        <f>+T178+T184+T191+T197+T202+T207+T211</f>
        <v>454475424</v>
      </c>
      <c r="U176" s="27">
        <f t="shared" si="50"/>
        <v>324625303</v>
      </c>
      <c r="V176" s="27">
        <f t="shared" si="50"/>
        <v>129850121</v>
      </c>
      <c r="W176" s="26">
        <f t="shared" si="50"/>
        <v>0</v>
      </c>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row>
    <row r="177" spans="1:88" ht="9.75" customHeight="1">
      <c r="A177" s="29"/>
      <c r="B177" s="29"/>
      <c r="C177" s="29"/>
      <c r="D177" s="29"/>
      <c r="E177" s="30"/>
      <c r="F177" s="24"/>
      <c r="G177" s="18"/>
      <c r="H177" s="19"/>
      <c r="I177" s="20"/>
      <c r="J177" s="20"/>
      <c r="K177" s="19"/>
      <c r="L177" s="21"/>
      <c r="M177" s="20"/>
      <c r="N177" s="20"/>
      <c r="O177" s="20"/>
      <c r="P177" s="20"/>
      <c r="Q177" s="21"/>
      <c r="R177" s="20"/>
      <c r="S177" s="20"/>
      <c r="T177" s="21"/>
      <c r="U177" s="20"/>
      <c r="V177" s="20"/>
      <c r="W177" s="19"/>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row>
    <row r="178" spans="1:88" ht="9.75" customHeight="1">
      <c r="A178" s="29"/>
      <c r="B178" s="29">
        <v>510</v>
      </c>
      <c r="C178" s="29"/>
      <c r="D178" s="29"/>
      <c r="E178" s="30"/>
      <c r="F178" s="24" t="s">
        <v>67</v>
      </c>
      <c r="G178" s="25">
        <f>SUM(G180:G182)</f>
        <v>0</v>
      </c>
      <c r="H178" s="26">
        <f>SUM(H180:H182)</f>
        <v>0</v>
      </c>
      <c r="I178" s="37">
        <f>SUM(I180:I182)</f>
        <v>0</v>
      </c>
      <c r="J178" s="37">
        <f>SUM(J180:J182)</f>
        <v>0</v>
      </c>
      <c r="K178" s="26">
        <f t="shared" ref="K178:W178" si="51">SUM(K180:K182)</f>
        <v>0</v>
      </c>
      <c r="L178" s="28">
        <f t="shared" si="51"/>
        <v>0</v>
      </c>
      <c r="M178" s="37">
        <f t="shared" si="51"/>
        <v>0</v>
      </c>
      <c r="N178" s="37">
        <f>SUM(N180:N182)</f>
        <v>0</v>
      </c>
      <c r="O178" s="37">
        <f>SUM(O180:O182)</f>
        <v>0</v>
      </c>
      <c r="P178" s="37">
        <f t="shared" si="51"/>
        <v>0</v>
      </c>
      <c r="Q178" s="28">
        <f t="shared" si="51"/>
        <v>0</v>
      </c>
      <c r="R178" s="37">
        <f t="shared" si="51"/>
        <v>0</v>
      </c>
      <c r="S178" s="37">
        <f t="shared" si="51"/>
        <v>0</v>
      </c>
      <c r="T178" s="28">
        <f>SUM(T180:T182)</f>
        <v>0</v>
      </c>
      <c r="U178" s="37">
        <f t="shared" si="51"/>
        <v>0</v>
      </c>
      <c r="V178" s="37">
        <f t="shared" si="51"/>
        <v>0</v>
      </c>
      <c r="W178" s="26">
        <f t="shared" si="51"/>
        <v>0</v>
      </c>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row>
    <row r="179" spans="1:88" ht="9.75" customHeight="1">
      <c r="A179" s="31"/>
      <c r="B179" s="31"/>
      <c r="C179" s="31"/>
      <c r="D179" s="31"/>
      <c r="E179" s="32"/>
      <c r="F179" s="33"/>
      <c r="G179" s="18"/>
      <c r="H179" s="19"/>
      <c r="I179" s="20"/>
      <c r="J179" s="20"/>
      <c r="K179" s="19"/>
      <c r="L179" s="21"/>
      <c r="M179" s="20"/>
      <c r="N179" s="20"/>
      <c r="O179" s="20"/>
      <c r="P179" s="20"/>
      <c r="Q179" s="21"/>
      <c r="R179" s="20"/>
      <c r="S179" s="20"/>
      <c r="T179" s="21"/>
      <c r="U179" s="20"/>
      <c r="V179" s="20"/>
      <c r="W179" s="19"/>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row>
    <row r="180" spans="1:88" ht="9.75" customHeight="1">
      <c r="A180" s="34"/>
      <c r="B180" s="34"/>
      <c r="C180" s="34">
        <v>510</v>
      </c>
      <c r="D180" s="34">
        <v>30</v>
      </c>
      <c r="E180" s="35" t="s">
        <v>3</v>
      </c>
      <c r="F180" s="36" t="s">
        <v>68</v>
      </c>
      <c r="G180" s="18">
        <f>+H180+K180+W180</f>
        <v>0</v>
      </c>
      <c r="H180" s="19">
        <f>SUM(I180:J180)</f>
        <v>0</v>
      </c>
      <c r="I180" s="20">
        <v>0</v>
      </c>
      <c r="J180" s="20">
        <v>0</v>
      </c>
      <c r="K180" s="19">
        <f>+L180+Q180+T180</f>
        <v>0</v>
      </c>
      <c r="L180" s="21">
        <f>SUM(M180:P180)</f>
        <v>0</v>
      </c>
      <c r="M180" s="20">
        <v>0</v>
      </c>
      <c r="N180" s="20">
        <v>0</v>
      </c>
      <c r="O180" s="20">
        <v>0</v>
      </c>
      <c r="P180" s="20">
        <v>0</v>
      </c>
      <c r="Q180" s="21">
        <f>SUM(R180:S180)</f>
        <v>0</v>
      </c>
      <c r="R180" s="20">
        <v>0</v>
      </c>
      <c r="S180" s="20">
        <v>0</v>
      </c>
      <c r="T180" s="21">
        <f>SUM(U180:V180)</f>
        <v>0</v>
      </c>
      <c r="U180" s="20">
        <v>0</v>
      </c>
      <c r="V180" s="20">
        <v>0</v>
      </c>
      <c r="W180" s="19">
        <v>0</v>
      </c>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row>
    <row r="181" spans="1:88" ht="9.75" customHeight="1">
      <c r="A181" s="34"/>
      <c r="B181" s="34"/>
      <c r="C181" s="34">
        <v>510</v>
      </c>
      <c r="D181" s="34">
        <v>30</v>
      </c>
      <c r="E181" s="35" t="s">
        <v>18</v>
      </c>
      <c r="F181" s="36" t="s">
        <v>68</v>
      </c>
      <c r="G181" s="18">
        <f>+H181+K181+W181</f>
        <v>0</v>
      </c>
      <c r="H181" s="19">
        <f>SUM(I181:J181)</f>
        <v>0</v>
      </c>
      <c r="I181" s="20">
        <v>0</v>
      </c>
      <c r="J181" s="20">
        <v>0</v>
      </c>
      <c r="K181" s="19">
        <f>+L181+Q181+T181</f>
        <v>0</v>
      </c>
      <c r="L181" s="21">
        <f>SUM(M181:P181)</f>
        <v>0</v>
      </c>
      <c r="M181" s="20">
        <v>0</v>
      </c>
      <c r="N181" s="20">
        <v>0</v>
      </c>
      <c r="O181" s="20">
        <v>0</v>
      </c>
      <c r="P181" s="20">
        <v>0</v>
      </c>
      <c r="Q181" s="21">
        <f>SUM(R181:S181)</f>
        <v>0</v>
      </c>
      <c r="R181" s="20">
        <v>0</v>
      </c>
      <c r="S181" s="20">
        <v>0</v>
      </c>
      <c r="T181" s="21">
        <f>SUM(U181:V181)</f>
        <v>0</v>
      </c>
      <c r="U181" s="20">
        <v>0</v>
      </c>
      <c r="V181" s="20">
        <v>0</v>
      </c>
      <c r="W181" s="19">
        <v>0</v>
      </c>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row>
    <row r="182" spans="1:88" ht="9.75" customHeight="1">
      <c r="A182" s="31"/>
      <c r="B182" s="31"/>
      <c r="C182" s="31">
        <v>510</v>
      </c>
      <c r="D182" s="31">
        <v>30</v>
      </c>
      <c r="E182" s="32" t="s">
        <v>55</v>
      </c>
      <c r="F182" s="33" t="s">
        <v>68</v>
      </c>
      <c r="G182" s="18">
        <f>+H182+K182+W182</f>
        <v>0</v>
      </c>
      <c r="H182" s="19">
        <f>SUM(I182:J182)</f>
        <v>0</v>
      </c>
      <c r="I182" s="20">
        <v>0</v>
      </c>
      <c r="J182" s="20">
        <v>0</v>
      </c>
      <c r="K182" s="19">
        <f>+L182+Q182+T182</f>
        <v>0</v>
      </c>
      <c r="L182" s="21">
        <f>SUM(M182:P182)</f>
        <v>0</v>
      </c>
      <c r="M182" s="20">
        <v>0</v>
      </c>
      <c r="N182" s="20">
        <v>0</v>
      </c>
      <c r="O182" s="20">
        <v>0</v>
      </c>
      <c r="P182" s="20">
        <v>0</v>
      </c>
      <c r="Q182" s="21">
        <f>SUM(R182:V182)</f>
        <v>0</v>
      </c>
      <c r="R182" s="20">
        <v>0</v>
      </c>
      <c r="S182" s="20">
        <v>0</v>
      </c>
      <c r="T182" s="21">
        <f>SUM(U182:Y182)</f>
        <v>0</v>
      </c>
      <c r="U182" s="20">
        <v>0</v>
      </c>
      <c r="V182" s="20">
        <v>0</v>
      </c>
      <c r="W182" s="19">
        <v>0</v>
      </c>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row>
    <row r="183" spans="1:88" ht="9.75" customHeight="1">
      <c r="A183" s="31"/>
      <c r="B183" s="31"/>
      <c r="C183" s="31"/>
      <c r="D183" s="31"/>
      <c r="E183" s="32"/>
      <c r="F183" s="33"/>
      <c r="G183" s="18"/>
      <c r="H183" s="19"/>
      <c r="I183" s="20"/>
      <c r="J183" s="20"/>
      <c r="K183" s="19"/>
      <c r="L183" s="21"/>
      <c r="M183" s="20"/>
      <c r="N183" s="20"/>
      <c r="O183" s="20"/>
      <c r="P183" s="20"/>
      <c r="Q183" s="21"/>
      <c r="R183" s="20"/>
      <c r="S183" s="20"/>
      <c r="T183" s="21"/>
      <c r="U183" s="20"/>
      <c r="V183" s="20"/>
      <c r="W183" s="19"/>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row>
    <row r="184" spans="1:88" ht="9.75" customHeight="1">
      <c r="A184" s="29"/>
      <c r="B184" s="29">
        <v>520</v>
      </c>
      <c r="C184" s="29"/>
      <c r="D184" s="29"/>
      <c r="E184" s="30"/>
      <c r="F184" s="24" t="s">
        <v>69</v>
      </c>
      <c r="G184" s="25">
        <f>SUM(G186:G189)</f>
        <v>1006841918</v>
      </c>
      <c r="H184" s="26">
        <f>SUM(H186:H189)</f>
        <v>0</v>
      </c>
      <c r="I184" s="37">
        <f>SUM(I186:I189)</f>
        <v>0</v>
      </c>
      <c r="J184" s="37">
        <f>SUM(J186:J189)</f>
        <v>0</v>
      </c>
      <c r="K184" s="26">
        <f t="shared" ref="K184:W184" si="52">SUM(K186:K189)</f>
        <v>1006841918</v>
      </c>
      <c r="L184" s="28">
        <f t="shared" si="52"/>
        <v>0</v>
      </c>
      <c r="M184" s="37">
        <f t="shared" si="52"/>
        <v>0</v>
      </c>
      <c r="N184" s="37">
        <f>SUM(N186:N189)</f>
        <v>0</v>
      </c>
      <c r="O184" s="37">
        <f>SUM(O186:O189)</f>
        <v>0</v>
      </c>
      <c r="P184" s="37">
        <f t="shared" si="52"/>
        <v>0</v>
      </c>
      <c r="Q184" s="28">
        <f t="shared" si="52"/>
        <v>552366494</v>
      </c>
      <c r="R184" s="37">
        <f t="shared" si="52"/>
        <v>552366494</v>
      </c>
      <c r="S184" s="37">
        <f t="shared" si="52"/>
        <v>0</v>
      </c>
      <c r="T184" s="28">
        <f>SUM(T186:T189)</f>
        <v>454475424</v>
      </c>
      <c r="U184" s="37">
        <f t="shared" si="52"/>
        <v>324625303</v>
      </c>
      <c r="V184" s="37">
        <f t="shared" si="52"/>
        <v>129850121</v>
      </c>
      <c r="W184" s="26">
        <f t="shared" si="52"/>
        <v>0</v>
      </c>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row>
    <row r="185" spans="1:88" ht="9.75" customHeight="1">
      <c r="A185" s="31"/>
      <c r="B185" s="31"/>
      <c r="C185" s="31"/>
      <c r="D185" s="31"/>
      <c r="E185" s="32"/>
      <c r="F185" s="33"/>
      <c r="G185" s="18"/>
      <c r="H185" s="19"/>
      <c r="I185" s="20"/>
      <c r="J185" s="20"/>
      <c r="K185" s="19"/>
      <c r="L185" s="21"/>
      <c r="M185" s="20"/>
      <c r="N185" s="20"/>
      <c r="O185" s="20"/>
      <c r="P185" s="20"/>
      <c r="Q185" s="21"/>
      <c r="R185" s="20"/>
      <c r="S185" s="20"/>
      <c r="T185" s="21"/>
      <c r="U185" s="20"/>
      <c r="V185" s="20"/>
      <c r="W185" s="19"/>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row>
    <row r="186" spans="1:88" ht="9.75" customHeight="1">
      <c r="A186" s="34"/>
      <c r="B186" s="34"/>
      <c r="C186" s="34">
        <v>520</v>
      </c>
      <c r="D186" s="34">
        <v>30</v>
      </c>
      <c r="E186" s="35" t="s">
        <v>3</v>
      </c>
      <c r="F186" s="36" t="s">
        <v>69</v>
      </c>
      <c r="G186" s="18">
        <f>+H186+K186+W186</f>
        <v>0</v>
      </c>
      <c r="H186" s="19">
        <f>SUM(I186:J186)</f>
        <v>0</v>
      </c>
      <c r="I186" s="20">
        <v>0</v>
      </c>
      <c r="J186" s="20">
        <v>0</v>
      </c>
      <c r="K186" s="19">
        <f>+L186+Q186+T186</f>
        <v>0</v>
      </c>
      <c r="L186" s="21">
        <f>SUM(M186:P186)</f>
        <v>0</v>
      </c>
      <c r="M186" s="20">
        <v>0</v>
      </c>
      <c r="N186" s="20">
        <v>0</v>
      </c>
      <c r="O186" s="20">
        <v>0</v>
      </c>
      <c r="P186" s="20">
        <v>0</v>
      </c>
      <c r="Q186" s="21">
        <f>SUM(R186:S186)</f>
        <v>0</v>
      </c>
      <c r="R186" s="20">
        <v>0</v>
      </c>
      <c r="S186" s="20">
        <v>0</v>
      </c>
      <c r="T186" s="21">
        <f>SUM(U186:V186)</f>
        <v>0</v>
      </c>
      <c r="U186" s="20">
        <v>0</v>
      </c>
      <c r="V186" s="20">
        <v>0</v>
      </c>
      <c r="W186" s="19">
        <v>0</v>
      </c>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row>
    <row r="187" spans="1:88" ht="9.75" customHeight="1">
      <c r="A187" s="34"/>
      <c r="B187" s="34"/>
      <c r="C187" s="34">
        <v>520</v>
      </c>
      <c r="D187" s="34">
        <v>30</v>
      </c>
      <c r="E187" s="35" t="s">
        <v>110</v>
      </c>
      <c r="F187" s="36" t="s">
        <v>69</v>
      </c>
      <c r="G187" s="18">
        <f>+H187+K187+W187</f>
        <v>454475424</v>
      </c>
      <c r="H187" s="19">
        <f>SUM(I187:J187)</f>
        <v>0</v>
      </c>
      <c r="I187" s="20">
        <v>0</v>
      </c>
      <c r="J187" s="20">
        <v>0</v>
      </c>
      <c r="K187" s="19">
        <f>+L187+Q187+T187</f>
        <v>454475424</v>
      </c>
      <c r="L187" s="21">
        <f>SUM(M187:P187)</f>
        <v>0</v>
      </c>
      <c r="M187" s="20">
        <v>0</v>
      </c>
      <c r="N187" s="20">
        <v>0</v>
      </c>
      <c r="O187" s="20">
        <v>0</v>
      </c>
      <c r="P187" s="20">
        <v>0</v>
      </c>
      <c r="Q187" s="21">
        <f>SUM(R187:S187)</f>
        <v>0</v>
      </c>
      <c r="R187" s="20">
        <v>0</v>
      </c>
      <c r="S187" s="20">
        <v>0</v>
      </c>
      <c r="T187" s="21">
        <f>SUM(U187:V187)</f>
        <v>454475424</v>
      </c>
      <c r="U187" s="20">
        <v>324625303</v>
      </c>
      <c r="V187" s="20">
        <v>129850121</v>
      </c>
      <c r="W187" s="19">
        <v>0</v>
      </c>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row>
    <row r="188" spans="1:88" ht="9.75" customHeight="1">
      <c r="A188" s="34"/>
      <c r="B188" s="34"/>
      <c r="C188" s="34">
        <v>520</v>
      </c>
      <c r="D188" s="34">
        <v>30</v>
      </c>
      <c r="E188" s="35" t="s">
        <v>16</v>
      </c>
      <c r="F188" s="36" t="s">
        <v>69</v>
      </c>
      <c r="G188" s="18">
        <f>+H188+K188+W188</f>
        <v>0</v>
      </c>
      <c r="H188" s="19">
        <f>SUM(I188:J188)</f>
        <v>0</v>
      </c>
      <c r="I188" s="20">
        <v>0</v>
      </c>
      <c r="J188" s="20">
        <v>0</v>
      </c>
      <c r="K188" s="19">
        <f>+L188+Q188+T188</f>
        <v>0</v>
      </c>
      <c r="L188" s="21">
        <f>SUM(M188:P188)</f>
        <v>0</v>
      </c>
      <c r="M188" s="20">
        <v>0</v>
      </c>
      <c r="N188" s="20">
        <v>0</v>
      </c>
      <c r="O188" s="20">
        <v>0</v>
      </c>
      <c r="P188" s="20">
        <v>0</v>
      </c>
      <c r="Q188" s="21">
        <f>SUM(R188:S188)</f>
        <v>0</v>
      </c>
      <c r="R188" s="20">
        <v>0</v>
      </c>
      <c r="S188" s="20">
        <v>0</v>
      </c>
      <c r="T188" s="21">
        <f>SUM(U188:V188)</f>
        <v>0</v>
      </c>
      <c r="U188" s="20">
        <v>0</v>
      </c>
      <c r="V188" s="20">
        <v>0</v>
      </c>
      <c r="W188" s="19">
        <v>0</v>
      </c>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row>
    <row r="189" spans="1:88" ht="9.75" customHeight="1">
      <c r="A189" s="31"/>
      <c r="B189" s="31"/>
      <c r="C189" s="31">
        <v>520</v>
      </c>
      <c r="D189" s="31">
        <v>30</v>
      </c>
      <c r="E189" s="32" t="s">
        <v>18</v>
      </c>
      <c r="F189" s="33" t="s">
        <v>69</v>
      </c>
      <c r="G189" s="18">
        <f>+H189+K189+W189</f>
        <v>552366494</v>
      </c>
      <c r="H189" s="19">
        <f>SUM(I189:J189)</f>
        <v>0</v>
      </c>
      <c r="I189" s="20">
        <v>0</v>
      </c>
      <c r="J189" s="20">
        <v>0</v>
      </c>
      <c r="K189" s="19">
        <f>+L189+Q189+T189</f>
        <v>552366494</v>
      </c>
      <c r="L189" s="21">
        <f>SUM(M189:P189)</f>
        <v>0</v>
      </c>
      <c r="M189" s="20">
        <v>0</v>
      </c>
      <c r="N189" s="20">
        <v>0</v>
      </c>
      <c r="O189" s="20">
        <v>0</v>
      </c>
      <c r="P189" s="20">
        <v>0</v>
      </c>
      <c r="Q189" s="21">
        <f>SUM(R189:S189)</f>
        <v>552366494</v>
      </c>
      <c r="R189" s="20">
        <v>552366494</v>
      </c>
      <c r="S189" s="20">
        <v>0</v>
      </c>
      <c r="T189" s="21">
        <f>SUM(U189:V189)</f>
        <v>0</v>
      </c>
      <c r="U189" s="20">
        <v>0</v>
      </c>
      <c r="V189" s="20">
        <v>0</v>
      </c>
      <c r="W189" s="19">
        <v>0</v>
      </c>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row>
    <row r="190" spans="1:88" ht="9.75" customHeight="1">
      <c r="A190" s="31"/>
      <c r="B190" s="31"/>
      <c r="C190" s="31"/>
      <c r="D190" s="31"/>
      <c r="E190" s="32"/>
      <c r="F190" s="33"/>
      <c r="G190" s="18"/>
      <c r="H190" s="19"/>
      <c r="I190" s="20"/>
      <c r="J190" s="20"/>
      <c r="K190" s="19"/>
      <c r="L190" s="21"/>
      <c r="M190" s="20"/>
      <c r="N190" s="20"/>
      <c r="O190" s="20"/>
      <c r="P190" s="20"/>
      <c r="Q190" s="21"/>
      <c r="R190" s="20"/>
      <c r="S190" s="20"/>
      <c r="T190" s="21"/>
      <c r="U190" s="20"/>
      <c r="V190" s="20"/>
      <c r="W190" s="19"/>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row>
    <row r="191" spans="1:88" ht="9.75" customHeight="1">
      <c r="A191" s="29"/>
      <c r="B191" s="29">
        <v>530</v>
      </c>
      <c r="C191" s="29"/>
      <c r="D191" s="29"/>
      <c r="E191" s="30"/>
      <c r="F191" s="24" t="s">
        <v>70</v>
      </c>
      <c r="G191" s="25">
        <f>SUM(G193:G195)</f>
        <v>150000000</v>
      </c>
      <c r="H191" s="26">
        <f>SUM(H193:H195)</f>
        <v>0</v>
      </c>
      <c r="I191" s="37">
        <f>SUM(I193:I195)</f>
        <v>0</v>
      </c>
      <c r="J191" s="37">
        <f>SUM(J193:J195)</f>
        <v>0</v>
      </c>
      <c r="K191" s="26">
        <f t="shared" ref="K191:W191" si="53">SUM(K193:K195)</f>
        <v>150000000</v>
      </c>
      <c r="L191" s="28">
        <f t="shared" si="53"/>
        <v>0</v>
      </c>
      <c r="M191" s="37">
        <f t="shared" si="53"/>
        <v>0</v>
      </c>
      <c r="N191" s="37">
        <f>SUM(N193:N195)</f>
        <v>0</v>
      </c>
      <c r="O191" s="37">
        <f>SUM(O193:O195)</f>
        <v>0</v>
      </c>
      <c r="P191" s="37">
        <f t="shared" si="53"/>
        <v>0</v>
      </c>
      <c r="Q191" s="28">
        <f t="shared" si="53"/>
        <v>150000000</v>
      </c>
      <c r="R191" s="37">
        <f t="shared" si="53"/>
        <v>150000000</v>
      </c>
      <c r="S191" s="37">
        <f t="shared" si="53"/>
        <v>0</v>
      </c>
      <c r="T191" s="28">
        <f>SUM(T193:T195)</f>
        <v>0</v>
      </c>
      <c r="U191" s="37">
        <f t="shared" si="53"/>
        <v>0</v>
      </c>
      <c r="V191" s="37">
        <f t="shared" si="53"/>
        <v>0</v>
      </c>
      <c r="W191" s="26">
        <f t="shared" si="53"/>
        <v>0</v>
      </c>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row>
    <row r="192" spans="1:88" ht="9.75" customHeight="1">
      <c r="A192" s="31"/>
      <c r="B192" s="31"/>
      <c r="C192" s="31"/>
      <c r="D192" s="31"/>
      <c r="E192" s="32"/>
      <c r="F192" s="33"/>
      <c r="G192" s="18"/>
      <c r="H192" s="19"/>
      <c r="I192" s="20"/>
      <c r="J192" s="20"/>
      <c r="K192" s="19"/>
      <c r="L192" s="21"/>
      <c r="M192" s="20"/>
      <c r="N192" s="20"/>
      <c r="O192" s="20"/>
      <c r="P192" s="20"/>
      <c r="Q192" s="21"/>
      <c r="R192" s="20"/>
      <c r="S192" s="20"/>
      <c r="T192" s="21"/>
      <c r="U192" s="20"/>
      <c r="V192" s="20"/>
      <c r="W192" s="19"/>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row>
    <row r="193" spans="1:88" ht="9.75" customHeight="1">
      <c r="A193" s="34"/>
      <c r="B193" s="34"/>
      <c r="C193" s="34">
        <v>530</v>
      </c>
      <c r="D193" s="34">
        <v>30</v>
      </c>
      <c r="E193" s="35" t="s">
        <v>3</v>
      </c>
      <c r="F193" s="36" t="s">
        <v>70</v>
      </c>
      <c r="G193" s="18">
        <f>+H193+K193+W193</f>
        <v>0</v>
      </c>
      <c r="H193" s="19">
        <f>SUM(I193:J193)</f>
        <v>0</v>
      </c>
      <c r="I193" s="20"/>
      <c r="J193" s="20">
        <v>0</v>
      </c>
      <c r="K193" s="19">
        <f>+L193+Q193+T193</f>
        <v>0</v>
      </c>
      <c r="L193" s="21">
        <f>SUM(M193:P193)</f>
        <v>0</v>
      </c>
      <c r="M193" s="20">
        <v>0</v>
      </c>
      <c r="N193" s="20">
        <v>0</v>
      </c>
      <c r="O193" s="20">
        <v>0</v>
      </c>
      <c r="P193" s="20">
        <v>0</v>
      </c>
      <c r="Q193" s="21">
        <f>SUM(R193:S193)</f>
        <v>0</v>
      </c>
      <c r="R193" s="20">
        <v>0</v>
      </c>
      <c r="S193" s="20">
        <v>0</v>
      </c>
      <c r="T193" s="21">
        <f>SUM(U193:V193)</f>
        <v>0</v>
      </c>
      <c r="U193" s="20">
        <v>0</v>
      </c>
      <c r="V193" s="20">
        <v>0</v>
      </c>
      <c r="W193" s="19">
        <v>0</v>
      </c>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row>
    <row r="194" spans="1:88" ht="9.75" customHeight="1">
      <c r="A194" s="34"/>
      <c r="B194" s="34"/>
      <c r="C194" s="34">
        <v>530</v>
      </c>
      <c r="D194" s="34">
        <v>30</v>
      </c>
      <c r="E194" s="35" t="s">
        <v>16</v>
      </c>
      <c r="F194" s="36" t="s">
        <v>70</v>
      </c>
      <c r="G194" s="18">
        <f>+H194+K194+W194</f>
        <v>0</v>
      </c>
      <c r="H194" s="19">
        <f>SUM(I194:J194)</f>
        <v>0</v>
      </c>
      <c r="I194" s="20">
        <v>0</v>
      </c>
      <c r="J194" s="20">
        <v>0</v>
      </c>
      <c r="K194" s="19">
        <f>+L194+Q194+T194</f>
        <v>0</v>
      </c>
      <c r="L194" s="21">
        <f>SUM(M194:P194)</f>
        <v>0</v>
      </c>
      <c r="M194" s="53">
        <v>0</v>
      </c>
      <c r="N194" s="20">
        <v>0</v>
      </c>
      <c r="O194" s="20">
        <v>0</v>
      </c>
      <c r="P194" s="20">
        <v>0</v>
      </c>
      <c r="Q194" s="21">
        <f>SUM(R194:S194)</f>
        <v>0</v>
      </c>
      <c r="R194" s="20">
        <v>0</v>
      </c>
      <c r="S194" s="20">
        <v>0</v>
      </c>
      <c r="T194" s="21">
        <f>SUM(U194:V194)</f>
        <v>0</v>
      </c>
      <c r="U194" s="20">
        <v>0</v>
      </c>
      <c r="V194" s="20">
        <v>0</v>
      </c>
      <c r="W194" s="19">
        <v>0</v>
      </c>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row>
    <row r="195" spans="1:88" ht="9.75" customHeight="1">
      <c r="A195" s="34"/>
      <c r="B195" s="34"/>
      <c r="C195" s="34">
        <v>530</v>
      </c>
      <c r="D195" s="34">
        <v>30</v>
      </c>
      <c r="E195" s="35" t="s">
        <v>18</v>
      </c>
      <c r="F195" s="36" t="s">
        <v>70</v>
      </c>
      <c r="G195" s="18">
        <f>+H195+K195+W195</f>
        <v>150000000</v>
      </c>
      <c r="H195" s="19">
        <f>SUM(I195:J195)</f>
        <v>0</v>
      </c>
      <c r="I195" s="20">
        <v>0</v>
      </c>
      <c r="J195" s="20">
        <v>0</v>
      </c>
      <c r="K195" s="19">
        <f>+L195+Q195+T195</f>
        <v>150000000</v>
      </c>
      <c r="L195" s="21">
        <f>SUM(M195:P195)</f>
        <v>0</v>
      </c>
      <c r="M195" s="20">
        <v>0</v>
      </c>
      <c r="N195" s="20">
        <v>0</v>
      </c>
      <c r="O195" s="20">
        <v>0</v>
      </c>
      <c r="P195" s="20">
        <v>0</v>
      </c>
      <c r="Q195" s="21">
        <f>SUM(R195:S195)</f>
        <v>150000000</v>
      </c>
      <c r="R195" s="20">
        <v>150000000</v>
      </c>
      <c r="S195" s="20">
        <v>0</v>
      </c>
      <c r="T195" s="21">
        <f>SUM(U195:V195)</f>
        <v>0</v>
      </c>
      <c r="U195" s="20">
        <v>0</v>
      </c>
      <c r="V195" s="20">
        <v>0</v>
      </c>
      <c r="W195" s="19">
        <v>0</v>
      </c>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row>
    <row r="196" spans="1:88" ht="9.75" customHeight="1">
      <c r="A196" s="31"/>
      <c r="B196" s="31"/>
      <c r="C196" s="31"/>
      <c r="D196" s="31"/>
      <c r="E196" s="32"/>
      <c r="F196" s="33"/>
      <c r="G196" s="18"/>
      <c r="H196" s="19"/>
      <c r="I196" s="20"/>
      <c r="J196" s="20"/>
      <c r="K196" s="19"/>
      <c r="L196" s="21"/>
      <c r="M196" s="20"/>
      <c r="N196" s="20"/>
      <c r="O196" s="20"/>
      <c r="P196" s="20"/>
      <c r="Q196" s="21"/>
      <c r="R196" s="20"/>
      <c r="S196" s="20"/>
      <c r="T196" s="21"/>
      <c r="U196" s="20"/>
      <c r="V196" s="20"/>
      <c r="W196" s="19"/>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row>
    <row r="197" spans="1:88" ht="9.75" customHeight="1">
      <c r="A197" s="29"/>
      <c r="B197" s="29">
        <v>540</v>
      </c>
      <c r="C197" s="29"/>
      <c r="D197" s="29"/>
      <c r="E197" s="30"/>
      <c r="F197" s="24" t="s">
        <v>71</v>
      </c>
      <c r="G197" s="25">
        <f>SUM(G199:G200)</f>
        <v>40000000</v>
      </c>
      <c r="H197" s="26">
        <f>SUM(H199:H200)</f>
        <v>0</v>
      </c>
      <c r="I197" s="37">
        <f>SUM(I199:I200)</f>
        <v>0</v>
      </c>
      <c r="J197" s="37">
        <f>SUM(J199:J200)</f>
        <v>0</v>
      </c>
      <c r="K197" s="26">
        <f t="shared" ref="K197:R197" si="54">SUM(K199:K200)</f>
        <v>40000000</v>
      </c>
      <c r="L197" s="28">
        <f t="shared" si="54"/>
        <v>0</v>
      </c>
      <c r="M197" s="37">
        <f t="shared" si="54"/>
        <v>0</v>
      </c>
      <c r="N197" s="37">
        <f>SUM(N199:N200)</f>
        <v>0</v>
      </c>
      <c r="O197" s="37">
        <f>SUM(O199:O200)</f>
        <v>0</v>
      </c>
      <c r="P197" s="37">
        <f t="shared" si="54"/>
        <v>0</v>
      </c>
      <c r="Q197" s="28">
        <f t="shared" si="54"/>
        <v>40000000</v>
      </c>
      <c r="R197" s="37">
        <f t="shared" si="54"/>
        <v>40000000</v>
      </c>
      <c r="S197" s="37">
        <f>SUM(S199:S200)</f>
        <v>0</v>
      </c>
      <c r="T197" s="28">
        <f>SUM(T199:T200)</f>
        <v>0</v>
      </c>
      <c r="U197" s="37">
        <f>SUM(U199:U200)</f>
        <v>0</v>
      </c>
      <c r="V197" s="37">
        <f>SUM(V199:V200)</f>
        <v>0</v>
      </c>
      <c r="W197" s="26">
        <f>SUM(W199:W200)</f>
        <v>0</v>
      </c>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row>
    <row r="198" spans="1:88" ht="9.75" customHeight="1">
      <c r="A198" s="31"/>
      <c r="B198" s="31"/>
      <c r="C198" s="31"/>
      <c r="D198" s="31"/>
      <c r="E198" s="32"/>
      <c r="F198" s="33"/>
      <c r="G198" s="18"/>
      <c r="H198" s="19"/>
      <c r="I198" s="20"/>
      <c r="J198" s="20"/>
      <c r="K198" s="19"/>
      <c r="L198" s="21"/>
      <c r="M198" s="20"/>
      <c r="N198" s="20"/>
      <c r="O198" s="20"/>
      <c r="P198" s="20"/>
      <c r="Q198" s="21"/>
      <c r="R198" s="20"/>
      <c r="S198" s="20"/>
      <c r="T198" s="21"/>
      <c r="U198" s="20"/>
      <c r="V198" s="20"/>
      <c r="W198" s="19"/>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row>
    <row r="199" spans="1:88" ht="9.75" customHeight="1">
      <c r="A199" s="34"/>
      <c r="B199" s="34"/>
      <c r="C199" s="34">
        <v>540</v>
      </c>
      <c r="D199" s="34">
        <v>30</v>
      </c>
      <c r="E199" s="35" t="s">
        <v>3</v>
      </c>
      <c r="F199" s="36" t="s">
        <v>71</v>
      </c>
      <c r="G199" s="18">
        <f>+H199+K199+W199</f>
        <v>0</v>
      </c>
      <c r="H199" s="19">
        <f>SUM(I199:J199)</f>
        <v>0</v>
      </c>
      <c r="I199" s="20">
        <v>0</v>
      </c>
      <c r="J199" s="20">
        <v>0</v>
      </c>
      <c r="K199" s="19">
        <f>+L199+Q199+T199</f>
        <v>0</v>
      </c>
      <c r="L199" s="21">
        <f>SUM(M199:P199)</f>
        <v>0</v>
      </c>
      <c r="M199" s="20">
        <v>0</v>
      </c>
      <c r="N199" s="20">
        <v>0</v>
      </c>
      <c r="O199" s="20">
        <v>0</v>
      </c>
      <c r="P199" s="20">
        <v>0</v>
      </c>
      <c r="Q199" s="21">
        <f>SUM(R199:S199)</f>
        <v>0</v>
      </c>
      <c r="R199" s="20">
        <v>0</v>
      </c>
      <c r="S199" s="20">
        <v>0</v>
      </c>
      <c r="T199" s="21">
        <f>SUM(U199:V199)</f>
        <v>0</v>
      </c>
      <c r="U199" s="20">
        <v>0</v>
      </c>
      <c r="V199" s="20">
        <v>0</v>
      </c>
      <c r="W199" s="19">
        <v>0</v>
      </c>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row>
    <row r="200" spans="1:88" ht="9.75" customHeight="1">
      <c r="A200" s="34"/>
      <c r="B200" s="34"/>
      <c r="C200" s="34">
        <v>540</v>
      </c>
      <c r="D200" s="34">
        <v>30</v>
      </c>
      <c r="E200" s="35" t="s">
        <v>18</v>
      </c>
      <c r="F200" s="36" t="s">
        <v>71</v>
      </c>
      <c r="G200" s="18">
        <f>+H200+K200+W200</f>
        <v>40000000</v>
      </c>
      <c r="H200" s="19">
        <f>SUM(I200:J200)</f>
        <v>0</v>
      </c>
      <c r="I200" s="20">
        <v>0</v>
      </c>
      <c r="J200" s="20">
        <v>0</v>
      </c>
      <c r="K200" s="19">
        <f>+L200+Q200+T200</f>
        <v>40000000</v>
      </c>
      <c r="L200" s="21">
        <f>SUM(M200:P200)</f>
        <v>0</v>
      </c>
      <c r="M200" s="20">
        <v>0</v>
      </c>
      <c r="N200" s="20">
        <v>0</v>
      </c>
      <c r="O200" s="20">
        <v>0</v>
      </c>
      <c r="P200" s="20">
        <v>0</v>
      </c>
      <c r="Q200" s="21">
        <f>SUM(R200:S200)</f>
        <v>40000000</v>
      </c>
      <c r="R200" s="20">
        <v>40000000</v>
      </c>
      <c r="S200" s="20">
        <v>0</v>
      </c>
      <c r="T200" s="21">
        <f>SUM(U200:V200)</f>
        <v>0</v>
      </c>
      <c r="U200" s="20">
        <v>0</v>
      </c>
      <c r="V200" s="20">
        <v>0</v>
      </c>
      <c r="W200" s="19">
        <v>0</v>
      </c>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row>
    <row r="201" spans="1:88" ht="9.75" customHeight="1">
      <c r="A201" s="31"/>
      <c r="B201" s="31"/>
      <c r="C201" s="31"/>
      <c r="D201" s="31"/>
      <c r="E201" s="32"/>
      <c r="F201" s="33"/>
      <c r="G201" s="18"/>
      <c r="H201" s="19"/>
      <c r="I201" s="20"/>
      <c r="J201" s="20"/>
      <c r="K201" s="19"/>
      <c r="L201" s="21"/>
      <c r="M201" s="20"/>
      <c r="N201" s="20"/>
      <c r="O201" s="20"/>
      <c r="P201" s="20"/>
      <c r="Q201" s="21"/>
      <c r="R201" s="20"/>
      <c r="S201" s="20"/>
      <c r="T201" s="21"/>
      <c r="U201" s="20"/>
      <c r="V201" s="20"/>
      <c r="W201" s="19"/>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row>
    <row r="202" spans="1:88" ht="9.75" customHeight="1">
      <c r="A202" s="29"/>
      <c r="B202" s="29">
        <v>570</v>
      </c>
      <c r="C202" s="29"/>
      <c r="D202" s="29"/>
      <c r="E202" s="30"/>
      <c r="F202" s="24" t="s">
        <v>72</v>
      </c>
      <c r="G202" s="25">
        <f>SUM(G204:G205)</f>
        <v>35000000</v>
      </c>
      <c r="H202" s="26">
        <f>SUM(H204:H205)</f>
        <v>0</v>
      </c>
      <c r="I202" s="37">
        <f>SUM(I204:I205)</f>
        <v>0</v>
      </c>
      <c r="J202" s="37">
        <f>SUM(J204:J205)</f>
        <v>0</v>
      </c>
      <c r="K202" s="26">
        <f t="shared" ref="K202:R202" si="55">SUM(K204:K205)</f>
        <v>35000000</v>
      </c>
      <c r="L202" s="28">
        <f t="shared" si="55"/>
        <v>0</v>
      </c>
      <c r="M202" s="37">
        <f t="shared" si="55"/>
        <v>0</v>
      </c>
      <c r="N202" s="37">
        <f>SUM(N204:N205)</f>
        <v>0</v>
      </c>
      <c r="O202" s="37">
        <f>SUM(O204:O205)</f>
        <v>0</v>
      </c>
      <c r="P202" s="37">
        <f t="shared" si="55"/>
        <v>0</v>
      </c>
      <c r="Q202" s="28">
        <f t="shared" si="55"/>
        <v>35000000</v>
      </c>
      <c r="R202" s="37">
        <f t="shared" si="55"/>
        <v>35000000</v>
      </c>
      <c r="S202" s="37">
        <f>SUM(S204:S205)</f>
        <v>0</v>
      </c>
      <c r="T202" s="28">
        <f>SUM(T204:T205)</f>
        <v>0</v>
      </c>
      <c r="U202" s="37">
        <f>SUM(U204:U205)</f>
        <v>0</v>
      </c>
      <c r="V202" s="37">
        <f>SUM(V204:V205)</f>
        <v>0</v>
      </c>
      <c r="W202" s="26">
        <f>SUM(W204:W205)</f>
        <v>0</v>
      </c>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row>
    <row r="203" spans="1:88" ht="9.75" customHeight="1">
      <c r="A203" s="31"/>
      <c r="B203" s="31"/>
      <c r="C203" s="31"/>
      <c r="D203" s="31"/>
      <c r="E203" s="32"/>
      <c r="F203" s="33"/>
      <c r="G203" s="18"/>
      <c r="H203" s="19"/>
      <c r="I203" s="20"/>
      <c r="J203" s="20"/>
      <c r="K203" s="19"/>
      <c r="L203" s="21"/>
      <c r="M203" s="20"/>
      <c r="N203" s="20"/>
      <c r="O203" s="20"/>
      <c r="P203" s="20"/>
      <c r="Q203" s="21"/>
      <c r="R203" s="20"/>
      <c r="S203" s="20"/>
      <c r="T203" s="21"/>
      <c r="U203" s="20"/>
      <c r="V203" s="20"/>
      <c r="W203" s="19"/>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row>
    <row r="204" spans="1:88" ht="9.75" customHeight="1">
      <c r="A204" s="34"/>
      <c r="B204" s="34"/>
      <c r="C204" s="34">
        <v>570</v>
      </c>
      <c r="D204" s="34">
        <v>30</v>
      </c>
      <c r="E204" s="35" t="s">
        <v>3</v>
      </c>
      <c r="F204" s="36" t="s">
        <v>72</v>
      </c>
      <c r="G204" s="18">
        <f>+H204+K204+W204</f>
        <v>0</v>
      </c>
      <c r="H204" s="19">
        <f>SUM(I204:J204)</f>
        <v>0</v>
      </c>
      <c r="I204" s="20">
        <v>0</v>
      </c>
      <c r="J204" s="20">
        <v>0</v>
      </c>
      <c r="K204" s="19">
        <f>+L204+Q204+T204</f>
        <v>0</v>
      </c>
      <c r="L204" s="21">
        <f>SUM(M204:P204)</f>
        <v>0</v>
      </c>
      <c r="M204" s="20">
        <v>0</v>
      </c>
      <c r="N204" s="20">
        <v>0</v>
      </c>
      <c r="O204" s="20">
        <v>0</v>
      </c>
      <c r="P204" s="20">
        <v>0</v>
      </c>
      <c r="Q204" s="21">
        <f>SUM(R204:S204)</f>
        <v>0</v>
      </c>
      <c r="R204" s="20">
        <v>0</v>
      </c>
      <c r="S204" s="20">
        <v>0</v>
      </c>
      <c r="T204" s="21">
        <f>SUM(U204:V204)</f>
        <v>0</v>
      </c>
      <c r="U204" s="20">
        <v>0</v>
      </c>
      <c r="V204" s="20">
        <v>0</v>
      </c>
      <c r="W204" s="19">
        <v>0</v>
      </c>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row>
    <row r="205" spans="1:88" ht="9.75" customHeight="1">
      <c r="A205" s="34"/>
      <c r="B205" s="34"/>
      <c r="C205" s="34">
        <v>570</v>
      </c>
      <c r="D205" s="34">
        <v>30</v>
      </c>
      <c r="E205" s="35" t="s">
        <v>18</v>
      </c>
      <c r="F205" s="36" t="s">
        <v>72</v>
      </c>
      <c r="G205" s="18">
        <f>+H205+K205+W205</f>
        <v>35000000</v>
      </c>
      <c r="H205" s="19">
        <f>SUM(I205:J205)</f>
        <v>0</v>
      </c>
      <c r="I205" s="20">
        <v>0</v>
      </c>
      <c r="J205" s="20">
        <v>0</v>
      </c>
      <c r="K205" s="19">
        <f>+L205+Q205+T205</f>
        <v>35000000</v>
      </c>
      <c r="L205" s="21">
        <f>SUM(M205:P205)</f>
        <v>0</v>
      </c>
      <c r="M205" s="20">
        <v>0</v>
      </c>
      <c r="N205" s="20">
        <v>0</v>
      </c>
      <c r="O205" s="20">
        <v>0</v>
      </c>
      <c r="P205" s="20">
        <v>0</v>
      </c>
      <c r="Q205" s="21">
        <f>SUM(R205:S205)</f>
        <v>35000000</v>
      </c>
      <c r="R205" s="20">
        <v>35000000</v>
      </c>
      <c r="S205" s="20">
        <v>0</v>
      </c>
      <c r="T205" s="21">
        <f>SUM(U205:V205)</f>
        <v>0</v>
      </c>
      <c r="U205" s="20">
        <v>0</v>
      </c>
      <c r="V205" s="20">
        <v>0</v>
      </c>
      <c r="W205" s="19">
        <v>0</v>
      </c>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row>
    <row r="206" spans="1:88" ht="9.75" customHeight="1">
      <c r="A206" s="31"/>
      <c r="B206" s="31"/>
      <c r="C206" s="31"/>
      <c r="D206" s="31"/>
      <c r="E206" s="32"/>
      <c r="F206" s="33"/>
      <c r="G206" s="18"/>
      <c r="H206" s="19"/>
      <c r="I206" s="20"/>
      <c r="J206" s="20"/>
      <c r="K206" s="19"/>
      <c r="L206" s="21"/>
      <c r="M206" s="20"/>
      <c r="N206" s="20"/>
      <c r="O206" s="20"/>
      <c r="P206" s="20"/>
      <c r="Q206" s="21"/>
      <c r="R206" s="20"/>
      <c r="S206" s="20"/>
      <c r="T206" s="21"/>
      <c r="U206" s="20"/>
      <c r="V206" s="20"/>
      <c r="W206" s="19"/>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row>
    <row r="207" spans="1:88" ht="9.75" customHeight="1">
      <c r="A207" s="29"/>
      <c r="B207" s="29">
        <v>580</v>
      </c>
      <c r="C207" s="29"/>
      <c r="D207" s="29"/>
      <c r="E207" s="30"/>
      <c r="F207" s="24" t="s">
        <v>73</v>
      </c>
      <c r="G207" s="25">
        <f>SUM(G209:G209)</f>
        <v>20000000</v>
      </c>
      <c r="H207" s="26">
        <f>SUM(H209:H209)</f>
        <v>0</v>
      </c>
      <c r="I207" s="37">
        <f>SUM(I209:I209)</f>
        <v>0</v>
      </c>
      <c r="J207" s="37">
        <f>SUM(J209:J209)</f>
        <v>0</v>
      </c>
      <c r="K207" s="26">
        <f t="shared" ref="K207:R207" si="56">SUM(K209:K209)</f>
        <v>20000000</v>
      </c>
      <c r="L207" s="28">
        <f t="shared" si="56"/>
        <v>0</v>
      </c>
      <c r="M207" s="37">
        <f t="shared" si="56"/>
        <v>0</v>
      </c>
      <c r="N207" s="37">
        <f>SUM(N209:N209)</f>
        <v>0</v>
      </c>
      <c r="O207" s="37">
        <f>SUM(O209:O209)</f>
        <v>0</v>
      </c>
      <c r="P207" s="37">
        <f t="shared" si="56"/>
        <v>0</v>
      </c>
      <c r="Q207" s="28">
        <f t="shared" si="56"/>
        <v>20000000</v>
      </c>
      <c r="R207" s="37">
        <f t="shared" si="56"/>
        <v>20000000</v>
      </c>
      <c r="S207" s="37">
        <f>SUM(S209:S209)</f>
        <v>0</v>
      </c>
      <c r="T207" s="28">
        <f>SUM(T209:T209)</f>
        <v>0</v>
      </c>
      <c r="U207" s="37">
        <f>SUM(U209:U209)</f>
        <v>0</v>
      </c>
      <c r="V207" s="37">
        <f>SUM(V209:V209)</f>
        <v>0</v>
      </c>
      <c r="W207" s="26">
        <f>SUM(W209:W209)</f>
        <v>0</v>
      </c>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row>
    <row r="208" spans="1:88" ht="9.75" customHeight="1">
      <c r="A208" s="31"/>
      <c r="B208" s="31"/>
      <c r="C208" s="31"/>
      <c r="D208" s="31"/>
      <c r="E208" s="32"/>
      <c r="F208" s="33"/>
      <c r="G208" s="18"/>
      <c r="H208" s="19"/>
      <c r="I208" s="20"/>
      <c r="J208" s="20"/>
      <c r="K208" s="19"/>
      <c r="L208" s="21"/>
      <c r="M208" s="20"/>
      <c r="N208" s="20"/>
      <c r="O208" s="20"/>
      <c r="P208" s="20"/>
      <c r="Q208" s="21"/>
      <c r="R208" s="20"/>
      <c r="S208" s="20"/>
      <c r="T208" s="21"/>
      <c r="U208" s="20"/>
      <c r="V208" s="20"/>
      <c r="W208" s="19"/>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row>
    <row r="209" spans="1:88" ht="9.75" customHeight="1">
      <c r="A209" s="34"/>
      <c r="B209" s="34"/>
      <c r="C209" s="34">
        <v>580</v>
      </c>
      <c r="D209" s="34">
        <v>30</v>
      </c>
      <c r="E209" s="35" t="s">
        <v>18</v>
      </c>
      <c r="F209" s="36" t="s">
        <v>73</v>
      </c>
      <c r="G209" s="18">
        <f>+H209+K209+W209</f>
        <v>20000000</v>
      </c>
      <c r="H209" s="19">
        <f>SUM(I209:J209)</f>
        <v>0</v>
      </c>
      <c r="I209" s="20">
        <v>0</v>
      </c>
      <c r="J209" s="20">
        <v>0</v>
      </c>
      <c r="K209" s="19">
        <f>+L209+Q209+T209</f>
        <v>20000000</v>
      </c>
      <c r="L209" s="21">
        <f>SUM(M209:P209)</f>
        <v>0</v>
      </c>
      <c r="M209" s="20">
        <v>0</v>
      </c>
      <c r="N209" s="20">
        <v>0</v>
      </c>
      <c r="O209" s="20">
        <v>0</v>
      </c>
      <c r="P209" s="20">
        <v>0</v>
      </c>
      <c r="Q209" s="21">
        <f>SUM(R209:S209)</f>
        <v>20000000</v>
      </c>
      <c r="R209" s="20">
        <v>20000000</v>
      </c>
      <c r="S209" s="20">
        <v>0</v>
      </c>
      <c r="T209" s="21">
        <f>SUM(U209:V209)</f>
        <v>0</v>
      </c>
      <c r="U209" s="20">
        <v>0</v>
      </c>
      <c r="V209" s="20">
        <v>0</v>
      </c>
      <c r="W209" s="19">
        <v>0</v>
      </c>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row>
    <row r="210" spans="1:88" ht="9.75" customHeight="1">
      <c r="A210" s="31"/>
      <c r="B210" s="31"/>
      <c r="C210" s="31"/>
      <c r="D210" s="31"/>
      <c r="E210" s="32"/>
      <c r="F210" s="33"/>
      <c r="G210" s="18"/>
      <c r="H210" s="19"/>
      <c r="I210" s="20"/>
      <c r="J210" s="20"/>
      <c r="K210" s="19"/>
      <c r="L210" s="21"/>
      <c r="M210" s="20"/>
      <c r="N210" s="20"/>
      <c r="O210" s="20"/>
      <c r="P210" s="20"/>
      <c r="Q210" s="21"/>
      <c r="R210" s="20"/>
      <c r="S210" s="20"/>
      <c r="T210" s="21"/>
      <c r="U210" s="20"/>
      <c r="V210" s="20"/>
      <c r="W210" s="19"/>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row>
    <row r="211" spans="1:88" ht="9.75" customHeight="1">
      <c r="A211" s="29"/>
      <c r="B211" s="29">
        <v>590</v>
      </c>
      <c r="C211" s="29"/>
      <c r="D211" s="29"/>
      <c r="E211" s="30"/>
      <c r="F211" s="24" t="s">
        <v>74</v>
      </c>
      <c r="G211" s="25">
        <f>SUM(G213:G213)</f>
        <v>80000000</v>
      </c>
      <c r="H211" s="26">
        <f>SUM(H213:H213)</f>
        <v>0</v>
      </c>
      <c r="I211" s="37">
        <f>SUM(I213:I213)</f>
        <v>0</v>
      </c>
      <c r="J211" s="37">
        <f>SUM(J213:J213)</f>
        <v>0</v>
      </c>
      <c r="K211" s="26">
        <f t="shared" ref="K211:R211" si="57">SUM(K213:K213)</f>
        <v>80000000</v>
      </c>
      <c r="L211" s="28">
        <f t="shared" si="57"/>
        <v>0</v>
      </c>
      <c r="M211" s="37">
        <f t="shared" si="57"/>
        <v>0</v>
      </c>
      <c r="N211" s="37">
        <f>SUM(N213:N213)</f>
        <v>0</v>
      </c>
      <c r="O211" s="37">
        <f>SUM(O213:O213)</f>
        <v>0</v>
      </c>
      <c r="P211" s="37">
        <f t="shared" si="57"/>
        <v>0</v>
      </c>
      <c r="Q211" s="28">
        <f t="shared" si="57"/>
        <v>80000000</v>
      </c>
      <c r="R211" s="37">
        <f t="shared" si="57"/>
        <v>80000000</v>
      </c>
      <c r="S211" s="37">
        <f>SUM(S213:S213)</f>
        <v>0</v>
      </c>
      <c r="T211" s="28">
        <f>SUM(T213:T213)</f>
        <v>0</v>
      </c>
      <c r="U211" s="37">
        <f>SUM(U213:U213)</f>
        <v>0</v>
      </c>
      <c r="V211" s="37">
        <f>SUM(V213:V213)</f>
        <v>0</v>
      </c>
      <c r="W211" s="26">
        <f>SUM(W213:W213)</f>
        <v>0</v>
      </c>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row>
    <row r="212" spans="1:88" ht="9.75" customHeight="1">
      <c r="A212" s="31"/>
      <c r="B212" s="31"/>
      <c r="C212" s="31"/>
      <c r="D212" s="31"/>
      <c r="E212" s="32"/>
      <c r="F212" s="33"/>
      <c r="G212" s="18"/>
      <c r="H212" s="19"/>
      <c r="I212" s="20"/>
      <c r="J212" s="20"/>
      <c r="K212" s="19"/>
      <c r="L212" s="21"/>
      <c r="M212" s="20"/>
      <c r="N212" s="20"/>
      <c r="O212" s="20"/>
      <c r="P212" s="20"/>
      <c r="Q212" s="21"/>
      <c r="R212" s="20"/>
      <c r="S212" s="20"/>
      <c r="T212" s="21"/>
      <c r="U212" s="20"/>
      <c r="V212" s="20"/>
      <c r="W212" s="19"/>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row>
    <row r="213" spans="1:88" ht="9.75" customHeight="1">
      <c r="A213" s="34"/>
      <c r="B213" s="34"/>
      <c r="C213" s="34">
        <v>590</v>
      </c>
      <c r="D213" s="34">
        <v>30</v>
      </c>
      <c r="E213" s="35" t="s">
        <v>18</v>
      </c>
      <c r="F213" s="36" t="s">
        <v>74</v>
      </c>
      <c r="G213" s="18">
        <f>+H213+K213+W213</f>
        <v>80000000</v>
      </c>
      <c r="H213" s="19">
        <f>SUM(I213:J213)</f>
        <v>0</v>
      </c>
      <c r="I213" s="20">
        <v>0</v>
      </c>
      <c r="J213" s="20">
        <v>0</v>
      </c>
      <c r="K213" s="19">
        <f>+L213+Q213+T213</f>
        <v>80000000</v>
      </c>
      <c r="L213" s="21">
        <f>SUM(M213:P213)</f>
        <v>0</v>
      </c>
      <c r="M213" s="20">
        <v>0</v>
      </c>
      <c r="N213" s="20">
        <v>0</v>
      </c>
      <c r="O213" s="20">
        <v>0</v>
      </c>
      <c r="P213" s="20">
        <v>0</v>
      </c>
      <c r="Q213" s="21">
        <f>SUM(R213:S213)</f>
        <v>80000000</v>
      </c>
      <c r="R213" s="20">
        <v>80000000</v>
      </c>
      <c r="S213" s="20">
        <v>0</v>
      </c>
      <c r="T213" s="21">
        <f>SUM(U213:V213)</f>
        <v>0</v>
      </c>
      <c r="U213" s="20">
        <v>0</v>
      </c>
      <c r="V213" s="20">
        <v>0</v>
      </c>
      <c r="W213" s="19">
        <v>0</v>
      </c>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row>
    <row r="214" spans="1:88" ht="9.75" customHeight="1">
      <c r="A214" s="31"/>
      <c r="B214" s="31"/>
      <c r="C214" s="31"/>
      <c r="D214" s="31"/>
      <c r="E214" s="32"/>
      <c r="F214" s="33"/>
      <c r="G214" s="18"/>
      <c r="H214" s="19"/>
      <c r="I214" s="20"/>
      <c r="J214" s="20"/>
      <c r="K214" s="19"/>
      <c r="L214" s="21"/>
      <c r="M214" s="20"/>
      <c r="N214" s="20"/>
      <c r="O214" s="20"/>
      <c r="P214" s="20"/>
      <c r="Q214" s="21"/>
      <c r="R214" s="20"/>
      <c r="S214" s="20"/>
      <c r="T214" s="21"/>
      <c r="U214" s="20"/>
      <c r="V214" s="20"/>
      <c r="W214" s="19"/>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row>
    <row r="215" spans="1:88" ht="9.75" customHeight="1">
      <c r="A215" s="29">
        <v>700</v>
      </c>
      <c r="B215" s="29"/>
      <c r="C215" s="29"/>
      <c r="D215" s="29"/>
      <c r="E215" s="30"/>
      <c r="F215" s="24" t="s">
        <v>75</v>
      </c>
      <c r="G215" s="25">
        <f>+G217</f>
        <v>0</v>
      </c>
      <c r="H215" s="26">
        <f>+H217</f>
        <v>0</v>
      </c>
      <c r="I215" s="37">
        <f>+I217</f>
        <v>0</v>
      </c>
      <c r="J215" s="37">
        <f>+J217</f>
        <v>0</v>
      </c>
      <c r="K215" s="26">
        <f t="shared" ref="K215:R215" si="58">+K217</f>
        <v>0</v>
      </c>
      <c r="L215" s="28">
        <f t="shared" si="58"/>
        <v>0</v>
      </c>
      <c r="M215" s="37">
        <f t="shared" si="58"/>
        <v>0</v>
      </c>
      <c r="N215" s="37">
        <f>+N217</f>
        <v>0</v>
      </c>
      <c r="O215" s="37">
        <f>+O217</f>
        <v>0</v>
      </c>
      <c r="P215" s="37">
        <f t="shared" si="58"/>
        <v>0</v>
      </c>
      <c r="Q215" s="28">
        <f t="shared" si="58"/>
        <v>0</v>
      </c>
      <c r="R215" s="37">
        <f t="shared" si="58"/>
        <v>0</v>
      </c>
      <c r="S215" s="37">
        <f>+S217</f>
        <v>0</v>
      </c>
      <c r="T215" s="28">
        <f>+T217</f>
        <v>0</v>
      </c>
      <c r="U215" s="37">
        <f>+U217</f>
        <v>0</v>
      </c>
      <c r="V215" s="37">
        <f>+V217</f>
        <v>0</v>
      </c>
      <c r="W215" s="26">
        <f>+W217</f>
        <v>0</v>
      </c>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row>
    <row r="216" spans="1:88" ht="9.75" customHeight="1">
      <c r="A216" s="29"/>
      <c r="B216" s="29"/>
      <c r="C216" s="29"/>
      <c r="D216" s="29"/>
      <c r="E216" s="30"/>
      <c r="F216" s="24"/>
      <c r="G216" s="18"/>
      <c r="H216" s="19"/>
      <c r="I216" s="20"/>
      <c r="J216" s="20"/>
      <c r="K216" s="19"/>
      <c r="L216" s="21"/>
      <c r="M216" s="20"/>
      <c r="N216" s="20"/>
      <c r="O216" s="20"/>
      <c r="P216" s="20"/>
      <c r="Q216" s="21"/>
      <c r="R216" s="20"/>
      <c r="S216" s="20"/>
      <c r="T216" s="21"/>
      <c r="U216" s="20"/>
      <c r="V216" s="20"/>
      <c r="W216" s="19"/>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row>
    <row r="217" spans="1:88" ht="9.75" customHeight="1">
      <c r="A217" s="29"/>
      <c r="B217" s="29">
        <v>730</v>
      </c>
      <c r="C217" s="29"/>
      <c r="D217" s="29"/>
      <c r="E217" s="30"/>
      <c r="F217" s="24" t="s">
        <v>76</v>
      </c>
      <c r="G217" s="25">
        <f>SUM(G219:G219)</f>
        <v>0</v>
      </c>
      <c r="H217" s="26">
        <f>SUM(H219:H219)</f>
        <v>0</v>
      </c>
      <c r="I217" s="37">
        <f>SUM(I219:I219)</f>
        <v>0</v>
      </c>
      <c r="J217" s="37">
        <f>SUM(J219:J219)</f>
        <v>0</v>
      </c>
      <c r="K217" s="26">
        <f t="shared" ref="K217:R217" si="59">SUM(K219:K219)</f>
        <v>0</v>
      </c>
      <c r="L217" s="28">
        <f t="shared" si="59"/>
        <v>0</v>
      </c>
      <c r="M217" s="37">
        <f t="shared" si="59"/>
        <v>0</v>
      </c>
      <c r="N217" s="37">
        <f>SUM(N219:N219)</f>
        <v>0</v>
      </c>
      <c r="O217" s="37">
        <f>SUM(O219:O219)</f>
        <v>0</v>
      </c>
      <c r="P217" s="37">
        <f t="shared" si="59"/>
        <v>0</v>
      </c>
      <c r="Q217" s="28">
        <f t="shared" si="59"/>
        <v>0</v>
      </c>
      <c r="R217" s="37">
        <f t="shared" si="59"/>
        <v>0</v>
      </c>
      <c r="S217" s="37">
        <f>SUM(S219:S219)</f>
        <v>0</v>
      </c>
      <c r="T217" s="28">
        <f>SUM(T219:T219)</f>
        <v>0</v>
      </c>
      <c r="U217" s="37">
        <f>SUM(U219:U219)</f>
        <v>0</v>
      </c>
      <c r="V217" s="37">
        <f>SUM(V219:V219)</f>
        <v>0</v>
      </c>
      <c r="W217" s="26">
        <f>SUM(W219:W219)</f>
        <v>0</v>
      </c>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row>
    <row r="218" spans="1:88" ht="9.75" customHeight="1">
      <c r="A218" s="31"/>
      <c r="B218" s="31"/>
      <c r="C218" s="31"/>
      <c r="D218" s="31"/>
      <c r="E218" s="32"/>
      <c r="F218" s="33"/>
      <c r="G218" s="18"/>
      <c r="H218" s="19"/>
      <c r="I218" s="20"/>
      <c r="J218" s="20"/>
      <c r="K218" s="19"/>
      <c r="L218" s="21"/>
      <c r="M218" s="20"/>
      <c r="N218" s="20"/>
      <c r="O218" s="20"/>
      <c r="P218" s="20"/>
      <c r="Q218" s="21"/>
      <c r="R218" s="20"/>
      <c r="S218" s="20"/>
      <c r="T218" s="21"/>
      <c r="U218" s="20"/>
      <c r="V218" s="20"/>
      <c r="W218" s="19"/>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row>
    <row r="219" spans="1:88" ht="9.75" customHeight="1">
      <c r="A219" s="34"/>
      <c r="B219" s="34"/>
      <c r="C219" s="34">
        <v>732</v>
      </c>
      <c r="D219" s="34">
        <v>30</v>
      </c>
      <c r="E219" s="35" t="s">
        <v>18</v>
      </c>
      <c r="F219" s="36" t="s">
        <v>77</v>
      </c>
      <c r="G219" s="18">
        <f>+H219+K219+W219</f>
        <v>0</v>
      </c>
      <c r="H219" s="19">
        <f>SUM(I219:J219)</f>
        <v>0</v>
      </c>
      <c r="I219" s="20">
        <v>0</v>
      </c>
      <c r="J219" s="20">
        <v>0</v>
      </c>
      <c r="K219" s="19">
        <f>+L219+Q219+T219</f>
        <v>0</v>
      </c>
      <c r="L219" s="21">
        <f>SUM(M219:P219)</f>
        <v>0</v>
      </c>
      <c r="M219" s="20">
        <v>0</v>
      </c>
      <c r="N219" s="20">
        <v>0</v>
      </c>
      <c r="O219" s="20">
        <v>0</v>
      </c>
      <c r="P219" s="20">
        <v>0</v>
      </c>
      <c r="Q219" s="21">
        <f>SUM(R219:S219)</f>
        <v>0</v>
      </c>
      <c r="R219" s="20">
        <v>0</v>
      </c>
      <c r="S219" s="20">
        <v>0</v>
      </c>
      <c r="T219" s="21">
        <f>SUM(U219:V219)</f>
        <v>0</v>
      </c>
      <c r="U219" s="20">
        <v>0</v>
      </c>
      <c r="V219" s="20">
        <v>0</v>
      </c>
      <c r="W219" s="19">
        <v>0</v>
      </c>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row>
    <row r="220" spans="1:88" ht="9.75" customHeight="1">
      <c r="A220" s="31"/>
      <c r="B220" s="31"/>
      <c r="C220" s="31"/>
      <c r="D220" s="31"/>
      <c r="E220" s="32"/>
      <c r="F220" s="33"/>
      <c r="G220" s="18"/>
      <c r="H220" s="19"/>
      <c r="I220" s="20"/>
      <c r="J220" s="20"/>
      <c r="K220" s="19"/>
      <c r="L220" s="21"/>
      <c r="M220" s="20"/>
      <c r="N220" s="20"/>
      <c r="O220" s="20"/>
      <c r="P220" s="20"/>
      <c r="Q220" s="21"/>
      <c r="R220" s="20"/>
      <c r="S220" s="20"/>
      <c r="T220" s="21"/>
      <c r="U220" s="20"/>
      <c r="V220" s="20"/>
      <c r="W220" s="19"/>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row>
    <row r="221" spans="1:88" ht="9.75" customHeight="1">
      <c r="A221" s="29">
        <v>800</v>
      </c>
      <c r="B221" s="29"/>
      <c r="C221" s="29"/>
      <c r="D221" s="29"/>
      <c r="E221" s="30"/>
      <c r="F221" s="24" t="s">
        <v>46</v>
      </c>
      <c r="G221" s="25">
        <f>+G223</f>
        <v>100000000</v>
      </c>
      <c r="H221" s="26">
        <f>+H223</f>
        <v>0</v>
      </c>
      <c r="I221" s="37">
        <f>+I223</f>
        <v>0</v>
      </c>
      <c r="J221" s="37">
        <f>+J223</f>
        <v>0</v>
      </c>
      <c r="K221" s="26">
        <f t="shared" ref="K221:W221" si="60">+K223</f>
        <v>100000000</v>
      </c>
      <c r="L221" s="28">
        <f t="shared" si="60"/>
        <v>0</v>
      </c>
      <c r="M221" s="37">
        <f t="shared" si="60"/>
        <v>0</v>
      </c>
      <c r="N221" s="37">
        <f>+N223</f>
        <v>0</v>
      </c>
      <c r="O221" s="37">
        <f>+O223</f>
        <v>0</v>
      </c>
      <c r="P221" s="37">
        <f t="shared" si="60"/>
        <v>0</v>
      </c>
      <c r="Q221" s="28">
        <f t="shared" si="60"/>
        <v>100000000</v>
      </c>
      <c r="R221" s="37">
        <f t="shared" si="60"/>
        <v>100000000</v>
      </c>
      <c r="S221" s="37">
        <f t="shared" si="60"/>
        <v>0</v>
      </c>
      <c r="T221" s="28">
        <f>+T223</f>
        <v>0</v>
      </c>
      <c r="U221" s="37">
        <f t="shared" si="60"/>
        <v>0</v>
      </c>
      <c r="V221" s="37">
        <f t="shared" si="60"/>
        <v>0</v>
      </c>
      <c r="W221" s="26">
        <f t="shared" si="60"/>
        <v>0</v>
      </c>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row>
    <row r="222" spans="1:88" ht="9.75" customHeight="1">
      <c r="A222" s="29"/>
      <c r="B222" s="29"/>
      <c r="C222" s="29"/>
      <c r="D222" s="29"/>
      <c r="E222" s="30"/>
      <c r="F222" s="24"/>
      <c r="G222" s="18"/>
      <c r="H222" s="19"/>
      <c r="I222" s="20"/>
      <c r="J222" s="20"/>
      <c r="K222" s="19"/>
      <c r="L222" s="21"/>
      <c r="M222" s="20"/>
      <c r="N222" s="20"/>
      <c r="O222" s="20"/>
      <c r="P222" s="20"/>
      <c r="Q222" s="21"/>
      <c r="R222" s="20"/>
      <c r="S222" s="20"/>
      <c r="T222" s="21"/>
      <c r="U222" s="20"/>
      <c r="V222" s="20"/>
      <c r="W222" s="19"/>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row>
    <row r="223" spans="1:88" ht="9.75" customHeight="1">
      <c r="A223" s="29"/>
      <c r="B223" s="29">
        <v>870</v>
      </c>
      <c r="C223" s="29"/>
      <c r="D223" s="29"/>
      <c r="E223" s="30"/>
      <c r="F223" s="24" t="s">
        <v>78</v>
      </c>
      <c r="G223" s="25">
        <f>SUM(G225:G227)</f>
        <v>100000000</v>
      </c>
      <c r="H223" s="26">
        <f>SUM(H225:H227)</f>
        <v>0</v>
      </c>
      <c r="I223" s="37">
        <f>SUM(I225:I227)</f>
        <v>0</v>
      </c>
      <c r="J223" s="37">
        <f>SUM(J225:J227)</f>
        <v>0</v>
      </c>
      <c r="K223" s="26">
        <f t="shared" ref="K223:W223" si="61">SUM(K225:K227)</f>
        <v>100000000</v>
      </c>
      <c r="L223" s="28">
        <f t="shared" si="61"/>
        <v>0</v>
      </c>
      <c r="M223" s="37">
        <f t="shared" si="61"/>
        <v>0</v>
      </c>
      <c r="N223" s="37">
        <f t="shared" si="61"/>
        <v>0</v>
      </c>
      <c r="O223" s="37">
        <f t="shared" si="61"/>
        <v>0</v>
      </c>
      <c r="P223" s="37">
        <f t="shared" si="61"/>
        <v>0</v>
      </c>
      <c r="Q223" s="28">
        <f t="shared" si="61"/>
        <v>100000000</v>
      </c>
      <c r="R223" s="37">
        <f t="shared" si="61"/>
        <v>100000000</v>
      </c>
      <c r="S223" s="37">
        <f t="shared" si="61"/>
        <v>0</v>
      </c>
      <c r="T223" s="28">
        <f t="shared" si="61"/>
        <v>0</v>
      </c>
      <c r="U223" s="37">
        <f t="shared" si="61"/>
        <v>0</v>
      </c>
      <c r="V223" s="37">
        <f t="shared" si="61"/>
        <v>0</v>
      </c>
      <c r="W223" s="26">
        <f t="shared" si="61"/>
        <v>0</v>
      </c>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row>
    <row r="224" spans="1:88" ht="9.75" customHeight="1">
      <c r="A224" s="31"/>
      <c r="B224" s="31"/>
      <c r="C224" s="31"/>
      <c r="D224" s="31"/>
      <c r="E224" s="32"/>
      <c r="F224" s="33"/>
      <c r="G224" s="18"/>
      <c r="H224" s="19"/>
      <c r="I224" s="20"/>
      <c r="J224" s="20"/>
      <c r="K224" s="19"/>
      <c r="L224" s="21"/>
      <c r="M224" s="20"/>
      <c r="N224" s="20"/>
      <c r="O224" s="20"/>
      <c r="P224" s="20"/>
      <c r="Q224" s="21"/>
      <c r="R224" s="20"/>
      <c r="S224" s="20"/>
      <c r="T224" s="21"/>
      <c r="U224" s="20"/>
      <c r="V224" s="20"/>
      <c r="W224" s="19"/>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row>
    <row r="225" spans="1:88" ht="9.75" customHeight="1">
      <c r="A225" s="34"/>
      <c r="B225" s="34"/>
      <c r="C225" s="34">
        <v>874</v>
      </c>
      <c r="D225" s="34">
        <v>30</v>
      </c>
      <c r="E225" s="35" t="s">
        <v>3</v>
      </c>
      <c r="F225" s="36" t="s">
        <v>436</v>
      </c>
      <c r="G225" s="18">
        <f>+H225+K225+W225</f>
        <v>0</v>
      </c>
      <c r="H225" s="19">
        <f>SUM(I225:J225)</f>
        <v>0</v>
      </c>
      <c r="I225" s="20">
        <v>0</v>
      </c>
      <c r="J225" s="20">
        <v>0</v>
      </c>
      <c r="K225" s="19">
        <f>+L225+Q225+T225</f>
        <v>0</v>
      </c>
      <c r="L225" s="21">
        <f>SUM(M225:P225)</f>
        <v>0</v>
      </c>
      <c r="M225" s="20">
        <v>0</v>
      </c>
      <c r="N225" s="20">
        <v>0</v>
      </c>
      <c r="O225" s="20">
        <v>0</v>
      </c>
      <c r="P225" s="20">
        <v>0</v>
      </c>
      <c r="Q225" s="21">
        <f>SUM(R225:S225)</f>
        <v>0</v>
      </c>
      <c r="R225" s="20">
        <v>0</v>
      </c>
      <c r="S225" s="20">
        <v>0</v>
      </c>
      <c r="T225" s="21">
        <f>SUM(U225:V225)</f>
        <v>0</v>
      </c>
      <c r="U225" s="20">
        <v>0</v>
      </c>
      <c r="V225" s="20">
        <v>0</v>
      </c>
      <c r="W225" s="19">
        <v>0</v>
      </c>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row>
    <row r="226" spans="1:88" ht="9.75" customHeight="1">
      <c r="A226" s="34"/>
      <c r="B226" s="34"/>
      <c r="C226" s="34">
        <v>874</v>
      </c>
      <c r="D226" s="34">
        <v>30</v>
      </c>
      <c r="E226" s="35" t="s">
        <v>16</v>
      </c>
      <c r="F226" s="36" t="s">
        <v>436</v>
      </c>
      <c r="G226" s="18">
        <f>+H226+K226+W226</f>
        <v>0</v>
      </c>
      <c r="H226" s="19">
        <f>SUM(I226:J226)</f>
        <v>0</v>
      </c>
      <c r="I226" s="20">
        <v>0</v>
      </c>
      <c r="J226" s="20">
        <v>0</v>
      </c>
      <c r="K226" s="19">
        <f>+L226+Q226+T226</f>
        <v>0</v>
      </c>
      <c r="L226" s="21">
        <f>SUM(M226:P226)</f>
        <v>0</v>
      </c>
      <c r="M226" s="20">
        <v>0</v>
      </c>
      <c r="N226" s="20">
        <v>0</v>
      </c>
      <c r="O226" s="20">
        <v>0</v>
      </c>
      <c r="P226" s="20">
        <v>0</v>
      </c>
      <c r="Q226" s="21">
        <f>SUM(R226:S226)</f>
        <v>0</v>
      </c>
      <c r="R226" s="20">
        <v>0</v>
      </c>
      <c r="S226" s="20">
        <v>0</v>
      </c>
      <c r="T226" s="21">
        <f>SUM(U226:V226)</f>
        <v>0</v>
      </c>
      <c r="U226" s="20">
        <v>0</v>
      </c>
      <c r="V226" s="20">
        <v>0</v>
      </c>
      <c r="W226" s="19">
        <v>0</v>
      </c>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row>
    <row r="227" spans="1:88" ht="9.75" customHeight="1">
      <c r="A227" s="34"/>
      <c r="B227" s="34"/>
      <c r="C227" s="34">
        <v>874</v>
      </c>
      <c r="D227" s="34">
        <v>30</v>
      </c>
      <c r="E227" s="35" t="s">
        <v>18</v>
      </c>
      <c r="F227" s="36" t="s">
        <v>436</v>
      </c>
      <c r="G227" s="18">
        <f>+H227+K227+W227</f>
        <v>100000000</v>
      </c>
      <c r="H227" s="19">
        <f>SUM(I227:J227)</f>
        <v>0</v>
      </c>
      <c r="I227" s="20">
        <v>0</v>
      </c>
      <c r="J227" s="20">
        <v>0</v>
      </c>
      <c r="K227" s="19">
        <f>+L227+Q227+T227</f>
        <v>100000000</v>
      </c>
      <c r="L227" s="21">
        <f>SUM(M227:P227)</f>
        <v>0</v>
      </c>
      <c r="M227" s="20">
        <v>0</v>
      </c>
      <c r="N227" s="20">
        <v>0</v>
      </c>
      <c r="O227" s="20">
        <v>0</v>
      </c>
      <c r="P227" s="20">
        <v>0</v>
      </c>
      <c r="Q227" s="21">
        <f>SUM(R227:S227)</f>
        <v>100000000</v>
      </c>
      <c r="R227" s="20">
        <v>100000000</v>
      </c>
      <c r="S227" s="20">
        <v>0</v>
      </c>
      <c r="T227" s="21">
        <f>SUM(U227:V227)</f>
        <v>0</v>
      </c>
      <c r="U227" s="20">
        <v>0</v>
      </c>
      <c r="V227" s="20">
        <v>0</v>
      </c>
      <c r="W227" s="19">
        <v>0</v>
      </c>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row>
    <row r="228" spans="1:88" ht="9.75" customHeight="1">
      <c r="A228" s="31"/>
      <c r="B228" s="31"/>
      <c r="C228" s="31"/>
      <c r="D228" s="31"/>
      <c r="E228" s="32"/>
      <c r="F228" s="33"/>
      <c r="G228" s="18"/>
      <c r="H228" s="19"/>
      <c r="I228" s="20"/>
      <c r="J228" s="20"/>
      <c r="K228" s="19"/>
      <c r="L228" s="21"/>
      <c r="M228" s="20"/>
      <c r="N228" s="20"/>
      <c r="O228" s="20"/>
      <c r="P228" s="20"/>
      <c r="Q228" s="21"/>
      <c r="R228" s="20">
        <v>0</v>
      </c>
      <c r="S228" s="20"/>
      <c r="T228" s="21"/>
      <c r="U228" s="20"/>
      <c r="V228" s="20"/>
      <c r="W228" s="19"/>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row>
    <row r="229" spans="1:88" ht="9.75" customHeight="1">
      <c r="A229" s="29">
        <v>900</v>
      </c>
      <c r="B229" s="29"/>
      <c r="C229" s="29"/>
      <c r="D229" s="29"/>
      <c r="E229" s="30"/>
      <c r="F229" s="24" t="s">
        <v>79</v>
      </c>
      <c r="G229" s="25">
        <f>+G231</f>
        <v>0</v>
      </c>
      <c r="H229" s="26">
        <f t="shared" ref="H229:W229" si="62">+H231</f>
        <v>0</v>
      </c>
      <c r="I229" s="27">
        <f t="shared" si="62"/>
        <v>0</v>
      </c>
      <c r="J229" s="27">
        <f t="shared" si="62"/>
        <v>0</v>
      </c>
      <c r="K229" s="26">
        <f t="shared" si="62"/>
        <v>0</v>
      </c>
      <c r="L229" s="28">
        <f t="shared" si="62"/>
        <v>0</v>
      </c>
      <c r="M229" s="27">
        <f t="shared" si="62"/>
        <v>0</v>
      </c>
      <c r="N229" s="27">
        <f>+N231</f>
        <v>0</v>
      </c>
      <c r="O229" s="27">
        <f>+O231</f>
        <v>0</v>
      </c>
      <c r="P229" s="27">
        <f t="shared" si="62"/>
        <v>0</v>
      </c>
      <c r="Q229" s="28">
        <f t="shared" si="62"/>
        <v>0</v>
      </c>
      <c r="R229" s="27">
        <f t="shared" si="62"/>
        <v>0</v>
      </c>
      <c r="S229" s="27">
        <f t="shared" si="62"/>
        <v>0</v>
      </c>
      <c r="T229" s="28">
        <f>+T231</f>
        <v>0</v>
      </c>
      <c r="U229" s="27">
        <f t="shared" si="62"/>
        <v>0</v>
      </c>
      <c r="V229" s="27">
        <f t="shared" si="62"/>
        <v>0</v>
      </c>
      <c r="W229" s="26">
        <f t="shared" si="62"/>
        <v>0</v>
      </c>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row>
    <row r="230" spans="1:88" ht="9.75" customHeight="1">
      <c r="A230" s="29"/>
      <c r="B230" s="29"/>
      <c r="C230" s="29"/>
      <c r="D230" s="29"/>
      <c r="E230" s="30"/>
      <c r="F230" s="24"/>
      <c r="G230" s="18"/>
      <c r="H230" s="19"/>
      <c r="I230" s="20"/>
      <c r="J230" s="20"/>
      <c r="K230" s="19"/>
      <c r="L230" s="21"/>
      <c r="M230" s="20"/>
      <c r="N230" s="20"/>
      <c r="O230" s="20"/>
      <c r="P230" s="20"/>
      <c r="Q230" s="21"/>
      <c r="R230" s="20"/>
      <c r="S230" s="20"/>
      <c r="T230" s="21"/>
      <c r="U230" s="20"/>
      <c r="V230" s="20"/>
      <c r="W230" s="19"/>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row>
    <row r="231" spans="1:88" ht="9.75" customHeight="1">
      <c r="A231" s="29"/>
      <c r="B231" s="29">
        <v>980</v>
      </c>
      <c r="C231" s="29"/>
      <c r="D231" s="29"/>
      <c r="E231" s="30"/>
      <c r="F231" s="24" t="s">
        <v>80</v>
      </c>
      <c r="G231" s="25">
        <f>SUM(G233:G233)</f>
        <v>0</v>
      </c>
      <c r="H231" s="26">
        <f>SUM(H233:H233)</f>
        <v>0</v>
      </c>
      <c r="I231" s="37">
        <f>SUM(I233:I233)</f>
        <v>0</v>
      </c>
      <c r="J231" s="37">
        <f>SUM(J233:J233)</f>
        <v>0</v>
      </c>
      <c r="K231" s="26">
        <f t="shared" ref="K231:R231" si="63">SUM(K233:K233)</f>
        <v>0</v>
      </c>
      <c r="L231" s="28">
        <f t="shared" si="63"/>
        <v>0</v>
      </c>
      <c r="M231" s="37">
        <f t="shared" si="63"/>
        <v>0</v>
      </c>
      <c r="N231" s="37">
        <f>SUM(N233:N233)</f>
        <v>0</v>
      </c>
      <c r="O231" s="37">
        <f>SUM(O233:O233)</f>
        <v>0</v>
      </c>
      <c r="P231" s="37">
        <f t="shared" si="63"/>
        <v>0</v>
      </c>
      <c r="Q231" s="28">
        <f t="shared" si="63"/>
        <v>0</v>
      </c>
      <c r="R231" s="37">
        <f t="shared" si="63"/>
        <v>0</v>
      </c>
      <c r="S231" s="37">
        <f>SUM(S233:S233)</f>
        <v>0</v>
      </c>
      <c r="T231" s="28">
        <f>SUM(T233:T233)</f>
        <v>0</v>
      </c>
      <c r="U231" s="37">
        <f>SUM(U233:U233)</f>
        <v>0</v>
      </c>
      <c r="V231" s="37">
        <f>SUM(V233:V233)</f>
        <v>0</v>
      </c>
      <c r="W231" s="26">
        <f>SUM(W233:W233)</f>
        <v>0</v>
      </c>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row>
    <row r="232" spans="1:88" ht="9.75" customHeight="1">
      <c r="A232" s="31"/>
      <c r="B232" s="31"/>
      <c r="C232" s="31"/>
      <c r="D232" s="31"/>
      <c r="E232" s="32"/>
      <c r="F232" s="33"/>
      <c r="G232" s="18"/>
      <c r="H232" s="19"/>
      <c r="I232" s="20"/>
      <c r="J232" s="20"/>
      <c r="K232" s="19"/>
      <c r="L232" s="21"/>
      <c r="M232" s="20"/>
      <c r="N232" s="20"/>
      <c r="O232" s="20"/>
      <c r="P232" s="20"/>
      <c r="Q232" s="21"/>
      <c r="R232" s="20"/>
      <c r="S232" s="20"/>
      <c r="T232" s="21"/>
      <c r="U232" s="20"/>
      <c r="V232" s="20"/>
      <c r="W232" s="19"/>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row>
    <row r="233" spans="1:88" ht="9.75" customHeight="1">
      <c r="A233" s="34"/>
      <c r="B233" s="34"/>
      <c r="C233" s="34">
        <v>980</v>
      </c>
      <c r="D233" s="34">
        <v>30</v>
      </c>
      <c r="E233" s="35" t="s">
        <v>3</v>
      </c>
      <c r="F233" s="36" t="s">
        <v>80</v>
      </c>
      <c r="G233" s="18">
        <f>+H233+K233+W233</f>
        <v>0</v>
      </c>
      <c r="H233" s="19">
        <f>SUM(I233:J233)</f>
        <v>0</v>
      </c>
      <c r="I233" s="20">
        <v>0</v>
      </c>
      <c r="J233" s="20">
        <v>0</v>
      </c>
      <c r="K233" s="19">
        <f>+L233+Q233+T233</f>
        <v>0</v>
      </c>
      <c r="L233" s="21">
        <f>SUM(M233:P233)</f>
        <v>0</v>
      </c>
      <c r="M233" s="20">
        <v>0</v>
      </c>
      <c r="N233" s="20">
        <v>0</v>
      </c>
      <c r="O233" s="20">
        <v>0</v>
      </c>
      <c r="P233" s="20">
        <v>0</v>
      </c>
      <c r="Q233" s="21">
        <f>SUM(R233:S233)</f>
        <v>0</v>
      </c>
      <c r="R233" s="20">
        <v>0</v>
      </c>
      <c r="S233" s="20">
        <v>0</v>
      </c>
      <c r="T233" s="21">
        <f>SUM(U233:V233)</f>
        <v>0</v>
      </c>
      <c r="U233" s="20">
        <v>0</v>
      </c>
      <c r="V233" s="20">
        <v>0</v>
      </c>
      <c r="W233" s="19">
        <v>0</v>
      </c>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row>
    <row r="234" spans="1:88" ht="9.75" customHeight="1">
      <c r="A234" s="1"/>
      <c r="B234" s="1"/>
      <c r="C234" s="1"/>
      <c r="D234" s="1"/>
      <c r="E234" s="1"/>
      <c r="F234" s="1"/>
      <c r="G234" s="2"/>
      <c r="H234" s="2"/>
      <c r="I234" s="2"/>
      <c r="J234" s="2"/>
      <c r="K234" s="2"/>
      <c r="L234" s="2"/>
      <c r="M234" s="2"/>
      <c r="N234" s="2"/>
      <c r="O234" s="2"/>
      <c r="P234" s="2"/>
      <c r="Q234" s="2"/>
      <c r="R234" s="2"/>
      <c r="S234" s="2"/>
      <c r="T234" s="56"/>
      <c r="U234" s="2"/>
      <c r="V234" s="2"/>
      <c r="W234" s="2"/>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row>
    <row r="235" spans="1:88" ht="9.75" customHeight="1">
      <c r="A235" s="1"/>
      <c r="B235" s="1"/>
      <c r="C235" s="1"/>
      <c r="D235" s="1"/>
      <c r="E235" s="1"/>
      <c r="F235" s="1"/>
      <c r="G235" s="2"/>
      <c r="H235" s="2"/>
      <c r="I235" s="2"/>
      <c r="J235" s="2"/>
      <c r="K235" s="2"/>
      <c r="L235" s="2"/>
      <c r="M235" s="2"/>
      <c r="N235" s="2"/>
      <c r="O235" s="2"/>
      <c r="P235" s="2"/>
      <c r="Q235" s="2"/>
      <c r="R235" s="2"/>
      <c r="S235" s="2"/>
      <c r="T235" s="56"/>
      <c r="U235" s="2"/>
      <c r="V235" s="2"/>
      <c r="W235" s="2"/>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row>
    <row r="236" spans="1:88" ht="9.75" customHeight="1">
      <c r="A236" s="1"/>
      <c r="B236" s="1"/>
      <c r="C236" s="1"/>
      <c r="D236" s="1"/>
      <c r="E236" s="1"/>
      <c r="F236" s="1"/>
      <c r="G236" s="1"/>
      <c r="H236" s="1"/>
      <c r="I236" s="1"/>
      <c r="J236" s="1"/>
      <c r="K236" s="1"/>
      <c r="L236" s="1"/>
      <c r="M236" s="1"/>
      <c r="N236" s="1"/>
      <c r="O236" s="1"/>
      <c r="P236" s="1"/>
      <c r="Q236" s="1"/>
      <c r="R236" s="1"/>
      <c r="S236" s="1"/>
      <c r="T236" s="57"/>
      <c r="U236" s="1"/>
      <c r="V236" s="2"/>
      <c r="W236" s="2"/>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row>
    <row r="237" spans="1:88" ht="9.75" customHeight="1">
      <c r="A237" s="1"/>
      <c r="B237" s="1"/>
      <c r="C237" s="1"/>
      <c r="D237" s="1"/>
      <c r="E237" s="1"/>
      <c r="F237" s="1"/>
      <c r="G237" s="1"/>
      <c r="H237" s="1"/>
      <c r="I237" s="1"/>
      <c r="J237" s="1"/>
      <c r="K237" s="1"/>
      <c r="L237" s="1"/>
      <c r="M237" s="1"/>
      <c r="N237" s="1"/>
      <c r="O237" s="1"/>
      <c r="P237" s="1"/>
      <c r="Q237" s="1"/>
      <c r="R237" s="1"/>
      <c r="S237" s="1"/>
      <c r="T237" s="57"/>
      <c r="U237" s="1"/>
      <c r="V237" s="2"/>
      <c r="W237" s="2"/>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row>
    <row r="238" spans="1:88" ht="9.75" customHeight="1">
      <c r="A238" s="1"/>
      <c r="B238" s="1"/>
      <c r="C238" s="1"/>
      <c r="D238" s="1"/>
      <c r="E238" s="1"/>
      <c r="F238" s="1"/>
      <c r="G238" s="1"/>
      <c r="H238" s="1"/>
      <c r="I238" s="1"/>
      <c r="J238" s="1"/>
      <c r="K238" s="1"/>
      <c r="L238" s="1"/>
      <c r="M238" s="1"/>
      <c r="N238" s="1"/>
      <c r="O238" s="1"/>
      <c r="P238" s="1"/>
      <c r="Q238" s="1"/>
      <c r="R238" s="1"/>
      <c r="S238" s="1"/>
      <c r="T238" s="57"/>
      <c r="U238" s="1"/>
      <c r="V238" s="2"/>
      <c r="W238" s="2"/>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row>
    <row r="239" spans="1:88" ht="9.75" customHeight="1">
      <c r="A239" s="1"/>
      <c r="B239" s="1"/>
      <c r="C239" s="1"/>
      <c r="D239" s="1"/>
      <c r="E239" s="1"/>
      <c r="F239" s="1"/>
      <c r="G239" s="1"/>
      <c r="H239" s="1"/>
      <c r="I239" s="1"/>
      <c r="J239" s="1"/>
      <c r="K239" s="1"/>
      <c r="L239" s="1"/>
      <c r="M239" s="1"/>
      <c r="N239" s="1"/>
      <c r="O239" s="1"/>
      <c r="P239" s="1"/>
      <c r="Q239" s="1"/>
      <c r="R239" s="1"/>
      <c r="S239" s="1"/>
      <c r="T239" s="57"/>
      <c r="U239" s="1"/>
      <c r="V239" s="2"/>
      <c r="W239" s="2"/>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row>
    <row r="240" spans="1:88" ht="9.75" customHeight="1">
      <c r="A240" s="1"/>
      <c r="B240" s="1"/>
      <c r="C240" s="1"/>
      <c r="D240" s="1"/>
      <c r="E240" s="1"/>
      <c r="F240" s="1"/>
      <c r="G240" s="1"/>
      <c r="H240" s="1"/>
      <c r="I240" s="1"/>
      <c r="J240" s="1"/>
      <c r="K240" s="1"/>
      <c r="L240" s="1"/>
      <c r="M240" s="1"/>
      <c r="N240" s="1"/>
      <c r="O240" s="1"/>
      <c r="P240" s="1"/>
      <c r="Q240" s="1"/>
      <c r="R240" s="1"/>
      <c r="S240" s="1"/>
      <c r="T240" s="57"/>
      <c r="U240" s="1"/>
      <c r="V240" s="2"/>
      <c r="W240" s="2"/>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row>
    <row r="241" spans="1:88" ht="9.75" customHeight="1">
      <c r="A241" s="1"/>
      <c r="B241" s="1"/>
      <c r="C241" s="1"/>
      <c r="D241" s="1"/>
      <c r="E241" s="1"/>
      <c r="F241" s="1"/>
      <c r="G241" s="1"/>
      <c r="H241" s="1"/>
      <c r="I241" s="1"/>
      <c r="J241" s="1"/>
      <c r="K241" s="1"/>
      <c r="L241" s="1"/>
      <c r="M241" s="1"/>
      <c r="N241" s="1"/>
      <c r="O241" s="1"/>
      <c r="P241" s="1"/>
      <c r="Q241" s="1"/>
      <c r="R241" s="1"/>
      <c r="S241" s="1"/>
      <c r="T241" s="57"/>
      <c r="U241" s="1"/>
      <c r="V241" s="2"/>
      <c r="W241" s="2"/>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row>
    <row r="242" spans="1:88" ht="9.75" customHeight="1">
      <c r="A242" s="1"/>
      <c r="B242" s="1"/>
      <c r="C242" s="1"/>
      <c r="D242" s="1"/>
      <c r="E242" s="1"/>
      <c r="F242" s="1"/>
      <c r="G242" s="1"/>
      <c r="H242" s="1"/>
      <c r="I242" s="1"/>
      <c r="J242" s="1"/>
      <c r="K242" s="1"/>
      <c r="L242" s="1"/>
      <c r="M242" s="1"/>
      <c r="N242" s="1"/>
      <c r="O242" s="1"/>
      <c r="P242" s="1"/>
      <c r="Q242" s="1"/>
      <c r="R242" s="1"/>
      <c r="S242" s="1"/>
      <c r="T242" s="57"/>
      <c r="U242" s="1"/>
      <c r="V242" s="2"/>
      <c r="W242" s="2"/>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row>
    <row r="243" spans="1:88" ht="9.75" customHeight="1">
      <c r="A243" s="1"/>
      <c r="B243" s="1"/>
      <c r="C243" s="1"/>
      <c r="D243" s="1"/>
      <c r="E243" s="1"/>
      <c r="F243" s="1"/>
      <c r="G243" s="1"/>
      <c r="H243" s="1"/>
      <c r="I243" s="1"/>
      <c r="J243" s="1"/>
      <c r="K243" s="1"/>
      <c r="L243" s="1"/>
      <c r="M243" s="1"/>
      <c r="N243" s="1"/>
      <c r="O243" s="1"/>
      <c r="P243" s="1"/>
      <c r="Q243" s="1"/>
      <c r="R243" s="1"/>
      <c r="S243" s="1"/>
      <c r="T243" s="57"/>
      <c r="U243" s="1"/>
      <c r="V243" s="2"/>
      <c r="W243" s="2"/>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row>
    <row r="244" spans="1:88" ht="9.75" customHeight="1">
      <c r="A244" s="1"/>
      <c r="B244" s="1"/>
      <c r="C244" s="1"/>
      <c r="D244" s="1"/>
      <c r="E244" s="1"/>
      <c r="F244" s="1"/>
      <c r="G244" s="1"/>
      <c r="H244" s="1"/>
      <c r="I244" s="1"/>
      <c r="J244" s="1"/>
      <c r="K244" s="1"/>
      <c r="L244" s="1"/>
      <c r="M244" s="1"/>
      <c r="N244" s="1"/>
      <c r="O244" s="1"/>
      <c r="P244" s="1"/>
      <c r="Q244" s="1"/>
      <c r="R244" s="1"/>
      <c r="S244" s="1"/>
      <c r="T244" s="57"/>
      <c r="U244" s="1"/>
      <c r="V244" s="2"/>
      <c r="W244" s="2"/>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row>
    <row r="245" spans="1:88" ht="9.75" customHeight="1">
      <c r="A245" s="1"/>
      <c r="B245" s="1"/>
      <c r="C245" s="1"/>
      <c r="D245" s="1"/>
      <c r="E245" s="1"/>
      <c r="F245" s="1"/>
      <c r="G245" s="1"/>
      <c r="H245" s="1"/>
      <c r="I245" s="1"/>
      <c r="J245" s="1"/>
      <c r="K245" s="1"/>
      <c r="L245" s="1"/>
      <c r="M245" s="1"/>
      <c r="N245" s="1"/>
      <c r="O245" s="1"/>
      <c r="P245" s="1"/>
      <c r="Q245" s="1"/>
      <c r="R245" s="1"/>
      <c r="S245" s="1"/>
      <c r="T245" s="57"/>
      <c r="U245" s="1"/>
      <c r="V245" s="2"/>
      <c r="W245" s="2"/>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row>
    <row r="246" spans="1:88" ht="9.75" customHeight="1">
      <c r="A246" s="1"/>
      <c r="B246" s="1"/>
      <c r="C246" s="1"/>
      <c r="D246" s="1"/>
      <c r="E246" s="1"/>
      <c r="F246" s="1"/>
      <c r="G246" s="1"/>
      <c r="H246" s="1"/>
      <c r="I246" s="1"/>
      <c r="J246" s="1"/>
      <c r="K246" s="1"/>
      <c r="L246" s="1"/>
      <c r="M246" s="1"/>
      <c r="N246" s="1"/>
      <c r="O246" s="1"/>
      <c r="P246" s="1"/>
      <c r="Q246" s="1"/>
      <c r="R246" s="1"/>
      <c r="S246" s="1"/>
      <c r="T246" s="57"/>
      <c r="U246" s="1"/>
      <c r="V246" s="2"/>
      <c r="W246" s="2"/>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row>
    <row r="247" spans="1:88" ht="9.75" customHeight="1">
      <c r="A247" s="1"/>
      <c r="B247" s="1"/>
      <c r="C247" s="1"/>
      <c r="D247" s="1"/>
      <c r="E247" s="1"/>
      <c r="F247" s="1"/>
      <c r="G247" s="1"/>
      <c r="H247" s="1"/>
      <c r="I247" s="1"/>
      <c r="J247" s="1"/>
      <c r="K247" s="1"/>
      <c r="L247" s="1"/>
      <c r="M247" s="1"/>
      <c r="N247" s="1"/>
      <c r="O247" s="1"/>
      <c r="P247" s="1"/>
      <c r="Q247" s="1"/>
      <c r="R247" s="1"/>
      <c r="S247" s="1"/>
      <c r="T247" s="57"/>
      <c r="U247" s="1"/>
      <c r="V247" s="2"/>
      <c r="W247" s="2"/>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row>
    <row r="248" spans="1:88" ht="9.75" customHeight="1">
      <c r="A248" s="1"/>
      <c r="B248" s="1"/>
      <c r="C248" s="1"/>
      <c r="D248" s="1"/>
      <c r="E248" s="1"/>
      <c r="F248" s="1"/>
      <c r="G248" s="1"/>
      <c r="H248" s="1"/>
      <c r="I248" s="1"/>
      <c r="J248" s="1"/>
      <c r="K248" s="1"/>
      <c r="L248" s="1"/>
      <c r="M248" s="1"/>
      <c r="N248" s="1"/>
      <c r="O248" s="1"/>
      <c r="P248" s="1"/>
      <c r="Q248" s="1"/>
      <c r="R248" s="1"/>
      <c r="S248" s="1"/>
      <c r="T248" s="57"/>
      <c r="U248" s="1"/>
      <c r="V248" s="2"/>
      <c r="W248" s="2"/>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row>
    <row r="249" spans="1:88" ht="9.75" customHeight="1">
      <c r="A249" s="1"/>
      <c r="B249" s="1"/>
      <c r="C249" s="1"/>
      <c r="D249" s="1"/>
      <c r="E249" s="1"/>
      <c r="F249" s="1"/>
      <c r="G249" s="1"/>
      <c r="H249" s="1"/>
      <c r="I249" s="1"/>
      <c r="J249" s="1"/>
      <c r="K249" s="1"/>
      <c r="L249" s="1"/>
      <c r="M249" s="1"/>
      <c r="N249" s="1"/>
      <c r="O249" s="1"/>
      <c r="P249" s="1"/>
      <c r="Q249" s="1"/>
      <c r="R249" s="1"/>
      <c r="S249" s="1"/>
      <c r="T249" s="57"/>
      <c r="U249" s="1"/>
      <c r="V249" s="2"/>
      <c r="W249" s="2"/>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row>
    <row r="250" spans="1:88" ht="9.75" customHeight="1">
      <c r="A250" s="1"/>
      <c r="B250" s="1"/>
      <c r="C250" s="1"/>
      <c r="D250" s="1"/>
      <c r="E250" s="1"/>
      <c r="F250" s="1"/>
      <c r="G250" s="1"/>
      <c r="H250" s="1"/>
      <c r="I250" s="1"/>
      <c r="J250" s="1"/>
      <c r="K250" s="1"/>
      <c r="L250" s="1"/>
      <c r="M250" s="1"/>
      <c r="N250" s="1"/>
      <c r="O250" s="1"/>
      <c r="P250" s="1"/>
      <c r="Q250" s="1"/>
      <c r="R250" s="1"/>
      <c r="S250" s="1"/>
      <c r="T250" s="57"/>
      <c r="U250" s="1"/>
      <c r="V250" s="2"/>
      <c r="W250" s="2"/>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row>
    <row r="251" spans="1:88" ht="9.75" customHeight="1">
      <c r="A251" s="1"/>
      <c r="B251" s="1"/>
      <c r="C251" s="1"/>
      <c r="D251" s="1"/>
      <c r="E251" s="1"/>
      <c r="F251" s="1"/>
      <c r="G251" s="1"/>
      <c r="H251" s="1"/>
      <c r="I251" s="1"/>
      <c r="J251" s="1"/>
      <c r="K251" s="1"/>
      <c r="L251" s="1"/>
      <c r="M251" s="1"/>
      <c r="N251" s="1"/>
      <c r="O251" s="1"/>
      <c r="P251" s="1"/>
      <c r="Q251" s="1"/>
      <c r="R251" s="1"/>
      <c r="S251" s="1"/>
      <c r="T251" s="57"/>
      <c r="U251" s="1"/>
      <c r="V251" s="2"/>
      <c r="W251" s="2"/>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row>
    <row r="252" spans="1:88" ht="9.75" customHeight="1">
      <c r="A252" s="1"/>
      <c r="B252" s="1"/>
      <c r="C252" s="1"/>
      <c r="D252" s="1"/>
      <c r="E252" s="1"/>
      <c r="F252" s="1"/>
      <c r="G252" s="1"/>
      <c r="H252" s="1"/>
      <c r="I252" s="1"/>
      <c r="J252" s="1"/>
      <c r="K252" s="1"/>
      <c r="L252" s="1"/>
      <c r="M252" s="1"/>
      <c r="N252" s="1"/>
      <c r="O252" s="1"/>
      <c r="P252" s="1"/>
      <c r="Q252" s="1"/>
      <c r="R252" s="1"/>
      <c r="S252" s="1"/>
      <c r="T252" s="57"/>
      <c r="U252" s="1"/>
      <c r="V252" s="2"/>
      <c r="W252" s="2"/>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row>
    <row r="253" spans="1:88" ht="9.75" customHeight="1">
      <c r="A253" s="1"/>
      <c r="B253" s="1"/>
      <c r="C253" s="1"/>
      <c r="D253" s="1"/>
      <c r="E253" s="1"/>
      <c r="F253" s="1"/>
      <c r="G253" s="1"/>
      <c r="H253" s="1"/>
      <c r="I253" s="1"/>
      <c r="J253" s="1"/>
      <c r="K253" s="1"/>
      <c r="L253" s="1"/>
      <c r="M253" s="1"/>
      <c r="N253" s="1"/>
      <c r="O253" s="1"/>
      <c r="P253" s="1"/>
      <c r="Q253" s="1"/>
      <c r="R253" s="1"/>
      <c r="S253" s="1"/>
      <c r="T253" s="57"/>
      <c r="U253" s="1"/>
      <c r="V253" s="2"/>
      <c r="W253" s="2"/>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row>
    <row r="254" spans="1:88" ht="9.75" customHeight="1">
      <c r="A254" s="1"/>
      <c r="B254" s="1"/>
      <c r="C254" s="1"/>
      <c r="D254" s="1"/>
      <c r="E254" s="1"/>
      <c r="F254" s="1"/>
      <c r="G254" s="1"/>
      <c r="H254" s="1"/>
      <c r="I254" s="1"/>
      <c r="J254" s="1"/>
      <c r="K254" s="1"/>
      <c r="L254" s="1"/>
      <c r="M254" s="1"/>
      <c r="N254" s="1"/>
      <c r="O254" s="1"/>
      <c r="P254" s="1"/>
      <c r="Q254" s="1"/>
      <c r="R254" s="1"/>
      <c r="S254" s="1"/>
      <c r="T254" s="57"/>
      <c r="U254" s="1"/>
      <c r="V254" s="2"/>
      <c r="W254" s="2"/>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row>
    <row r="255" spans="1:88" ht="9.75" customHeight="1">
      <c r="A255" s="1"/>
      <c r="B255" s="1"/>
      <c r="C255" s="1"/>
      <c r="D255" s="1"/>
      <c r="E255" s="1"/>
      <c r="F255" s="1"/>
      <c r="G255" s="1"/>
      <c r="H255" s="1"/>
      <c r="I255" s="1"/>
      <c r="J255" s="1"/>
      <c r="K255" s="1"/>
      <c r="L255" s="1"/>
      <c r="M255" s="1"/>
      <c r="N255" s="1"/>
      <c r="O255" s="1"/>
      <c r="P255" s="1"/>
      <c r="Q255" s="1"/>
      <c r="R255" s="1"/>
      <c r="S255" s="1"/>
      <c r="T255" s="57"/>
      <c r="U255" s="1"/>
      <c r="V255" s="2"/>
      <c r="W255" s="2"/>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row>
    <row r="256" spans="1:88" ht="9.75" customHeight="1">
      <c r="A256" s="1"/>
      <c r="B256" s="1"/>
      <c r="C256" s="1"/>
      <c r="D256" s="1"/>
      <c r="E256" s="1"/>
      <c r="F256" s="1"/>
      <c r="G256" s="1"/>
      <c r="H256" s="1"/>
      <c r="I256" s="1"/>
      <c r="J256" s="1"/>
      <c r="K256" s="1"/>
      <c r="L256" s="1"/>
      <c r="M256" s="1"/>
      <c r="N256" s="1"/>
      <c r="O256" s="1"/>
      <c r="P256" s="1"/>
      <c r="Q256" s="1"/>
      <c r="R256" s="1"/>
      <c r="S256" s="1"/>
      <c r="T256" s="57"/>
      <c r="U256" s="1"/>
      <c r="V256" s="2"/>
      <c r="W256" s="2"/>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row>
    <row r="257" spans="1:88" ht="9.75" customHeight="1">
      <c r="A257" s="1"/>
      <c r="B257" s="1"/>
      <c r="C257" s="1"/>
      <c r="D257" s="1"/>
      <c r="E257" s="1"/>
      <c r="F257" s="1"/>
      <c r="G257" s="1"/>
      <c r="H257" s="1"/>
      <c r="I257" s="1"/>
      <c r="J257" s="1"/>
      <c r="K257" s="1"/>
      <c r="L257" s="1"/>
      <c r="M257" s="1"/>
      <c r="N257" s="1"/>
      <c r="O257" s="1"/>
      <c r="P257" s="1"/>
      <c r="Q257" s="1"/>
      <c r="R257" s="1"/>
      <c r="S257" s="1"/>
      <c r="T257" s="57"/>
      <c r="U257" s="1"/>
      <c r="V257" s="2"/>
      <c r="W257" s="2"/>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row>
    <row r="258" spans="1:88" ht="9.75" customHeight="1">
      <c r="A258" s="1"/>
      <c r="B258" s="1"/>
      <c r="C258" s="1"/>
      <c r="D258" s="1"/>
      <c r="E258" s="1"/>
      <c r="F258" s="1"/>
      <c r="G258" s="1"/>
      <c r="H258" s="1"/>
      <c r="I258" s="1"/>
      <c r="J258" s="1"/>
      <c r="K258" s="1"/>
      <c r="L258" s="1"/>
      <c r="M258" s="1"/>
      <c r="N258" s="1"/>
      <c r="O258" s="1"/>
      <c r="P258" s="1"/>
      <c r="Q258" s="1"/>
      <c r="R258" s="1"/>
      <c r="S258" s="1"/>
      <c r="T258" s="57"/>
      <c r="U258" s="1"/>
      <c r="V258" s="2"/>
      <c r="W258" s="2"/>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row>
    <row r="259" spans="1:88" ht="9.75" customHeight="1">
      <c r="A259" s="1"/>
      <c r="B259" s="1"/>
      <c r="C259" s="1"/>
      <c r="D259" s="1"/>
      <c r="E259" s="1"/>
      <c r="F259" s="1"/>
      <c r="G259" s="1"/>
      <c r="H259" s="1"/>
      <c r="I259" s="1"/>
      <c r="J259" s="1"/>
      <c r="K259" s="1"/>
      <c r="L259" s="1"/>
      <c r="M259" s="1"/>
      <c r="N259" s="1"/>
      <c r="O259" s="1"/>
      <c r="P259" s="1"/>
      <c r="Q259" s="1"/>
      <c r="R259" s="1"/>
      <c r="S259" s="1"/>
      <c r="T259" s="57"/>
      <c r="U259" s="1"/>
      <c r="V259" s="2"/>
      <c r="W259" s="2"/>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row>
    <row r="260" spans="1:88" ht="9.75" customHeight="1">
      <c r="A260" s="1"/>
      <c r="B260" s="1"/>
      <c r="C260" s="1"/>
      <c r="D260" s="1"/>
      <c r="E260" s="1"/>
      <c r="F260" s="1"/>
      <c r="G260" s="1"/>
      <c r="H260" s="1"/>
      <c r="I260" s="1"/>
      <c r="J260" s="1"/>
      <c r="K260" s="1"/>
      <c r="L260" s="1"/>
      <c r="M260" s="1"/>
      <c r="N260" s="1"/>
      <c r="O260" s="1"/>
      <c r="P260" s="1"/>
      <c r="Q260" s="1"/>
      <c r="R260" s="1"/>
      <c r="S260" s="1"/>
      <c r="T260" s="57"/>
      <c r="U260" s="1"/>
      <c r="V260" s="2"/>
      <c r="W260" s="2"/>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row>
    <row r="261" spans="1:88" ht="9.75" customHeight="1">
      <c r="A261" s="1"/>
      <c r="B261" s="1"/>
      <c r="C261" s="1"/>
      <c r="D261" s="1"/>
      <c r="E261" s="1"/>
      <c r="F261" s="1"/>
      <c r="G261" s="1"/>
      <c r="H261" s="1"/>
      <c r="I261" s="1"/>
      <c r="J261" s="1"/>
      <c r="K261" s="1"/>
      <c r="L261" s="1"/>
      <c r="M261" s="1"/>
      <c r="N261" s="1"/>
      <c r="O261" s="1"/>
      <c r="P261" s="1"/>
      <c r="Q261" s="1"/>
      <c r="R261" s="1"/>
      <c r="S261" s="1"/>
      <c r="T261" s="57"/>
      <c r="U261" s="1"/>
      <c r="V261" s="2"/>
      <c r="W261" s="2"/>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row>
    <row r="262" spans="1:88" ht="9.75" customHeight="1">
      <c r="A262" s="1"/>
      <c r="B262" s="1"/>
      <c r="C262" s="1"/>
      <c r="D262" s="1"/>
      <c r="E262" s="1"/>
      <c r="F262" s="1"/>
      <c r="G262" s="1"/>
      <c r="H262" s="1"/>
      <c r="I262" s="1"/>
      <c r="J262" s="1"/>
      <c r="K262" s="1"/>
      <c r="L262" s="1"/>
      <c r="M262" s="1"/>
      <c r="N262" s="1"/>
      <c r="O262" s="1"/>
      <c r="P262" s="1"/>
      <c r="Q262" s="1"/>
      <c r="R262" s="1"/>
      <c r="S262" s="1"/>
      <c r="T262" s="57"/>
      <c r="U262" s="1"/>
      <c r="V262" s="2"/>
      <c r="W262" s="2"/>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row>
    <row r="263" spans="1:88" ht="9.75" customHeight="1">
      <c r="A263" s="1"/>
      <c r="B263" s="1"/>
      <c r="C263" s="1"/>
      <c r="D263" s="1"/>
      <c r="E263" s="1"/>
      <c r="F263" s="1"/>
      <c r="G263" s="1"/>
      <c r="H263" s="1"/>
      <c r="I263" s="1"/>
      <c r="J263" s="1"/>
      <c r="K263" s="1"/>
      <c r="L263" s="1"/>
      <c r="M263" s="1"/>
      <c r="N263" s="1"/>
      <c r="O263" s="1"/>
      <c r="P263" s="1"/>
      <c r="Q263" s="1"/>
      <c r="R263" s="1"/>
      <c r="S263" s="1"/>
      <c r="T263" s="57"/>
      <c r="U263" s="1"/>
      <c r="V263" s="2"/>
      <c r="W263" s="2"/>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row>
    <row r="264" spans="1:88" ht="9.75" customHeight="1">
      <c r="A264" s="1"/>
      <c r="B264" s="1"/>
      <c r="C264" s="1"/>
      <c r="D264" s="1"/>
      <c r="E264" s="1"/>
      <c r="F264" s="1"/>
      <c r="G264" s="1"/>
      <c r="H264" s="1"/>
      <c r="I264" s="1"/>
      <c r="J264" s="1"/>
      <c r="K264" s="1"/>
      <c r="L264" s="1"/>
      <c r="M264" s="1"/>
      <c r="N264" s="1"/>
      <c r="O264" s="1"/>
      <c r="P264" s="1"/>
      <c r="Q264" s="1"/>
      <c r="R264" s="1"/>
      <c r="S264" s="1"/>
      <c r="T264" s="57"/>
      <c r="U264" s="1"/>
      <c r="V264" s="2"/>
      <c r="W264" s="2"/>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row>
    <row r="265" spans="1:88" ht="9.75" customHeight="1">
      <c r="A265" s="1"/>
      <c r="B265" s="1"/>
      <c r="C265" s="1"/>
      <c r="D265" s="1"/>
      <c r="E265" s="1"/>
      <c r="F265" s="1"/>
      <c r="G265" s="1"/>
      <c r="H265" s="1"/>
      <c r="I265" s="1"/>
      <c r="J265" s="1"/>
      <c r="K265" s="1"/>
      <c r="L265" s="1"/>
      <c r="M265" s="1"/>
      <c r="N265" s="1"/>
      <c r="O265" s="1"/>
      <c r="P265" s="1"/>
      <c r="Q265" s="1"/>
      <c r="R265" s="1"/>
      <c r="S265" s="1"/>
      <c r="T265" s="57"/>
      <c r="U265" s="1"/>
      <c r="V265" s="2"/>
      <c r="W265" s="2"/>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row>
    <row r="266" spans="1:88">
      <c r="A266" s="1"/>
      <c r="B266" s="1"/>
      <c r="C266" s="1"/>
      <c r="D266" s="1"/>
      <c r="E266" s="1"/>
      <c r="F266" s="1"/>
      <c r="G266" s="1"/>
      <c r="H266" s="1"/>
      <c r="I266" s="1"/>
      <c r="J266" s="1"/>
      <c r="K266" s="1"/>
      <c r="L266" s="1"/>
      <c r="M266" s="1"/>
      <c r="N266" s="1"/>
      <c r="O266" s="1"/>
      <c r="P266" s="1"/>
      <c r="Q266" s="1"/>
      <c r="R266" s="1"/>
      <c r="S266" s="1"/>
      <c r="T266" s="57"/>
      <c r="U266" s="1"/>
      <c r="V266" s="2"/>
      <c r="W266" s="2"/>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row>
    <row r="267" spans="1:88">
      <c r="A267" s="1"/>
      <c r="B267" s="1"/>
      <c r="C267" s="1"/>
      <c r="D267" s="1"/>
      <c r="E267" s="1"/>
      <c r="F267" s="1"/>
      <c r="G267" s="1"/>
      <c r="H267" s="1"/>
      <c r="I267" s="1"/>
      <c r="J267" s="1"/>
      <c r="K267" s="1"/>
      <c r="L267" s="1"/>
      <c r="M267" s="1"/>
      <c r="N267" s="1"/>
      <c r="O267" s="1"/>
      <c r="P267" s="1"/>
      <c r="Q267" s="1"/>
      <c r="R267" s="1"/>
      <c r="S267" s="1"/>
      <c r="T267" s="57"/>
      <c r="U267" s="1"/>
      <c r="V267" s="2"/>
      <c r="W267" s="2"/>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row>
    <row r="268" spans="1:88">
      <c r="A268" s="1"/>
      <c r="B268" s="1"/>
      <c r="C268" s="1"/>
      <c r="D268" s="1"/>
      <c r="E268" s="1"/>
      <c r="F268" s="1"/>
      <c r="G268" s="1"/>
      <c r="H268" s="1"/>
      <c r="I268" s="1"/>
      <c r="J268" s="1"/>
      <c r="K268" s="1"/>
      <c r="L268" s="1"/>
      <c r="M268" s="1"/>
      <c r="N268" s="1"/>
      <c r="O268" s="1"/>
      <c r="P268" s="1"/>
      <c r="Q268" s="1"/>
      <c r="R268" s="1"/>
      <c r="S268" s="1"/>
      <c r="T268" s="57"/>
      <c r="U268" s="1"/>
      <c r="V268" s="2"/>
      <c r="W268" s="2"/>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row>
    <row r="269" spans="1:88">
      <c r="A269" s="1"/>
      <c r="B269" s="1"/>
      <c r="C269" s="1"/>
      <c r="D269" s="1"/>
      <c r="E269" s="1"/>
      <c r="F269" s="1"/>
      <c r="G269" s="1"/>
      <c r="H269" s="1"/>
      <c r="I269" s="1"/>
      <c r="J269" s="1"/>
      <c r="K269" s="1"/>
      <c r="L269" s="1"/>
      <c r="M269" s="1"/>
      <c r="N269" s="1"/>
      <c r="O269" s="1"/>
      <c r="P269" s="1"/>
      <c r="Q269" s="1"/>
      <c r="R269" s="1"/>
      <c r="S269" s="1"/>
      <c r="T269" s="57"/>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row>
    <row r="270" spans="1:88">
      <c r="A270" s="1"/>
      <c r="B270" s="1"/>
      <c r="C270" s="1"/>
      <c r="D270" s="1"/>
      <c r="E270" s="1"/>
      <c r="F270" s="1"/>
      <c r="G270" s="1"/>
      <c r="H270" s="1"/>
      <c r="I270" s="1"/>
      <c r="J270" s="1"/>
      <c r="K270" s="1"/>
      <c r="L270" s="1"/>
      <c r="M270" s="1"/>
      <c r="N270" s="1"/>
      <c r="O270" s="1"/>
      <c r="P270" s="1"/>
      <c r="Q270" s="1"/>
      <c r="R270" s="1"/>
      <c r="S270" s="1"/>
      <c r="T270" s="57"/>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row>
    <row r="271" spans="1:88">
      <c r="A271" s="1"/>
      <c r="B271" s="1"/>
      <c r="C271" s="1"/>
      <c r="D271" s="1"/>
      <c r="E271" s="1"/>
      <c r="F271" s="1"/>
      <c r="G271" s="1"/>
      <c r="H271" s="1"/>
      <c r="I271" s="1"/>
      <c r="J271" s="1"/>
      <c r="K271" s="1"/>
      <c r="L271" s="1"/>
      <c r="M271" s="1"/>
      <c r="N271" s="1"/>
      <c r="O271" s="1"/>
      <c r="P271" s="1"/>
      <c r="Q271" s="1"/>
      <c r="R271" s="1"/>
      <c r="S271" s="1"/>
      <c r="T271" s="57"/>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row>
    <row r="272" spans="1:88">
      <c r="A272" s="1"/>
      <c r="B272" s="1"/>
      <c r="C272" s="1"/>
      <c r="D272" s="1"/>
      <c r="E272" s="1"/>
      <c r="F272" s="1"/>
      <c r="G272" s="1"/>
      <c r="H272" s="1"/>
      <c r="I272" s="1"/>
      <c r="J272" s="1"/>
      <c r="K272" s="1"/>
      <c r="L272" s="1"/>
      <c r="M272" s="1"/>
      <c r="N272" s="1"/>
      <c r="O272" s="1"/>
      <c r="P272" s="1"/>
      <c r="Q272" s="1"/>
      <c r="R272" s="1"/>
      <c r="S272" s="1"/>
      <c r="T272" s="57"/>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row>
    <row r="273" spans="1:88">
      <c r="A273" s="1"/>
      <c r="B273" s="1"/>
      <c r="C273" s="1"/>
      <c r="D273" s="1"/>
      <c r="E273" s="1"/>
      <c r="F273" s="1"/>
      <c r="G273" s="1"/>
      <c r="H273" s="1"/>
      <c r="I273" s="1"/>
      <c r="J273" s="1"/>
      <c r="K273" s="1"/>
      <c r="L273" s="1"/>
      <c r="M273" s="1"/>
      <c r="N273" s="1"/>
      <c r="O273" s="1"/>
      <c r="P273" s="1"/>
      <c r="Q273" s="1"/>
      <c r="R273" s="1"/>
      <c r="S273" s="1"/>
      <c r="T273" s="57"/>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row>
    <row r="274" spans="1:88">
      <c r="A274" s="1"/>
      <c r="B274" s="1"/>
      <c r="C274" s="1"/>
      <c r="D274" s="1"/>
      <c r="E274" s="1"/>
      <c r="F274" s="1"/>
      <c r="G274" s="1"/>
      <c r="H274" s="1"/>
      <c r="I274" s="1"/>
      <c r="J274" s="1"/>
      <c r="K274" s="1"/>
      <c r="L274" s="1"/>
      <c r="M274" s="1"/>
      <c r="N274" s="1"/>
      <c r="O274" s="1"/>
      <c r="P274" s="1"/>
      <c r="Q274" s="1"/>
      <c r="R274" s="1"/>
      <c r="S274" s="1"/>
      <c r="T274" s="57"/>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row>
    <row r="275" spans="1:88">
      <c r="A275" s="1"/>
      <c r="B275" s="1"/>
      <c r="C275" s="1"/>
      <c r="D275" s="1"/>
      <c r="E275" s="1"/>
      <c r="F275" s="1"/>
      <c r="G275" s="1"/>
      <c r="H275" s="1"/>
      <c r="I275" s="1"/>
      <c r="J275" s="1"/>
      <c r="K275" s="1"/>
      <c r="L275" s="1"/>
      <c r="M275" s="1"/>
      <c r="N275" s="1"/>
      <c r="O275" s="1"/>
      <c r="P275" s="1"/>
      <c r="Q275" s="1"/>
      <c r="R275" s="1"/>
      <c r="S275" s="1"/>
      <c r="T275" s="57"/>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row>
    <row r="276" spans="1:88">
      <c r="A276" s="1"/>
      <c r="B276" s="1"/>
      <c r="C276" s="1"/>
      <c r="D276" s="1"/>
      <c r="E276" s="1"/>
      <c r="F276" s="1"/>
      <c r="G276" s="1"/>
      <c r="H276" s="1"/>
      <c r="I276" s="1"/>
      <c r="J276" s="1"/>
      <c r="K276" s="1"/>
      <c r="L276" s="1"/>
      <c r="M276" s="1"/>
      <c r="N276" s="1"/>
      <c r="O276" s="1"/>
      <c r="P276" s="1"/>
      <c r="Q276" s="1"/>
      <c r="R276" s="1"/>
      <c r="S276" s="1"/>
      <c r="T276" s="57"/>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row>
    <row r="277" spans="1:88">
      <c r="A277" s="1"/>
      <c r="B277" s="1"/>
      <c r="C277" s="1"/>
      <c r="D277" s="1"/>
      <c r="E277" s="1"/>
      <c r="F277" s="1"/>
      <c r="G277" s="1"/>
      <c r="H277" s="1"/>
      <c r="I277" s="1"/>
      <c r="J277" s="1"/>
      <c r="K277" s="1"/>
      <c r="L277" s="1"/>
      <c r="M277" s="1"/>
      <c r="N277" s="1"/>
      <c r="O277" s="1"/>
      <c r="P277" s="1"/>
      <c r="Q277" s="1"/>
      <c r="R277" s="1"/>
      <c r="S277" s="1"/>
      <c r="T277" s="57"/>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row>
    <row r="278" spans="1:88">
      <c r="A278" s="1"/>
      <c r="B278" s="1"/>
      <c r="C278" s="1"/>
      <c r="D278" s="1"/>
      <c r="E278" s="1"/>
      <c r="F278" s="1"/>
      <c r="G278" s="1"/>
      <c r="H278" s="1"/>
      <c r="I278" s="1"/>
      <c r="J278" s="1"/>
      <c r="K278" s="1"/>
      <c r="L278" s="1"/>
      <c r="M278" s="1"/>
      <c r="N278" s="1"/>
      <c r="O278" s="1"/>
      <c r="P278" s="1"/>
      <c r="Q278" s="1"/>
      <c r="R278" s="1"/>
      <c r="S278" s="1"/>
      <c r="T278" s="57"/>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row>
    <row r="279" spans="1:88">
      <c r="A279" s="1"/>
      <c r="B279" s="1"/>
      <c r="C279" s="1"/>
      <c r="D279" s="1"/>
      <c r="E279" s="1"/>
      <c r="F279" s="1"/>
      <c r="G279" s="1"/>
      <c r="H279" s="1"/>
      <c r="I279" s="1"/>
      <c r="J279" s="1"/>
      <c r="K279" s="1"/>
      <c r="L279" s="1"/>
      <c r="M279" s="1"/>
      <c r="N279" s="1"/>
      <c r="O279" s="1"/>
      <c r="P279" s="1"/>
      <c r="Q279" s="1"/>
      <c r="R279" s="1"/>
      <c r="S279" s="1"/>
      <c r="T279" s="57"/>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row>
    <row r="280" spans="1:88">
      <c r="A280" s="1"/>
      <c r="B280" s="1"/>
      <c r="C280" s="1"/>
      <c r="D280" s="1"/>
      <c r="E280" s="1"/>
      <c r="F280" s="1"/>
      <c r="G280" s="1"/>
      <c r="H280" s="1"/>
      <c r="I280" s="1"/>
      <c r="J280" s="1"/>
      <c r="K280" s="1"/>
      <c r="L280" s="1"/>
      <c r="M280" s="1"/>
      <c r="N280" s="1"/>
      <c r="O280" s="1"/>
      <c r="P280" s="1"/>
      <c r="Q280" s="1"/>
      <c r="R280" s="1"/>
      <c r="S280" s="1"/>
      <c r="T280" s="57"/>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row>
    <row r="281" spans="1:88">
      <c r="A281" s="1"/>
      <c r="B281" s="1"/>
      <c r="C281" s="1"/>
      <c r="D281" s="1"/>
      <c r="E281" s="1"/>
      <c r="F281" s="1"/>
      <c r="G281" s="1"/>
      <c r="H281" s="1"/>
      <c r="I281" s="1"/>
      <c r="J281" s="1"/>
      <c r="K281" s="1"/>
      <c r="L281" s="1"/>
      <c r="M281" s="1"/>
      <c r="N281" s="1"/>
      <c r="O281" s="1"/>
      <c r="P281" s="1"/>
      <c r="Q281" s="1"/>
      <c r="R281" s="1"/>
      <c r="S281" s="1"/>
      <c r="T281" s="57"/>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row>
    <row r="282" spans="1:88">
      <c r="A282" s="1"/>
      <c r="B282" s="1"/>
      <c r="C282" s="1"/>
      <c r="D282" s="1"/>
      <c r="E282" s="1"/>
      <c r="F282" s="1"/>
      <c r="G282" s="1"/>
      <c r="H282" s="1"/>
      <c r="I282" s="1"/>
      <c r="J282" s="1"/>
      <c r="K282" s="1"/>
      <c r="L282" s="1"/>
      <c r="M282" s="1"/>
      <c r="N282" s="1"/>
      <c r="O282" s="1"/>
      <c r="P282" s="1"/>
      <c r="Q282" s="1"/>
      <c r="R282" s="1"/>
      <c r="S282" s="1"/>
      <c r="T282" s="57"/>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row>
    <row r="283" spans="1:88">
      <c r="A283" s="1"/>
      <c r="B283" s="1"/>
      <c r="C283" s="1"/>
      <c r="D283" s="1"/>
      <c r="E283" s="1"/>
      <c r="F283" s="1"/>
      <c r="G283" s="1"/>
      <c r="H283" s="1"/>
      <c r="I283" s="1"/>
      <c r="J283" s="1"/>
      <c r="K283" s="1"/>
      <c r="L283" s="1"/>
      <c r="M283" s="1"/>
      <c r="N283" s="1"/>
      <c r="O283" s="1"/>
      <c r="P283" s="1"/>
      <c r="Q283" s="1"/>
      <c r="R283" s="1"/>
      <c r="S283" s="1"/>
      <c r="T283" s="57"/>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row>
    <row r="284" spans="1:88">
      <c r="A284" s="1"/>
      <c r="B284" s="1"/>
      <c r="C284" s="1"/>
      <c r="D284" s="1"/>
      <c r="E284" s="1"/>
      <c r="F284" s="1"/>
      <c r="G284" s="1"/>
      <c r="H284" s="1"/>
      <c r="I284" s="1"/>
      <c r="J284" s="1"/>
      <c r="K284" s="1"/>
      <c r="L284" s="1"/>
      <c r="M284" s="1"/>
      <c r="N284" s="1"/>
      <c r="O284" s="1"/>
      <c r="P284" s="1"/>
      <c r="Q284" s="1"/>
      <c r="R284" s="1"/>
      <c r="S284" s="1"/>
      <c r="T284" s="57"/>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row>
    <row r="285" spans="1:88">
      <c r="A285" s="1"/>
      <c r="B285" s="1"/>
      <c r="C285" s="1"/>
      <c r="D285" s="1"/>
      <c r="E285" s="1"/>
      <c r="F285" s="1"/>
      <c r="G285" s="1"/>
      <c r="H285" s="1"/>
      <c r="I285" s="1"/>
      <c r="J285" s="1"/>
      <c r="K285" s="1"/>
      <c r="L285" s="1"/>
      <c r="M285" s="1"/>
      <c r="N285" s="1"/>
      <c r="O285" s="1"/>
      <c r="P285" s="1"/>
      <c r="Q285" s="1"/>
      <c r="R285" s="1"/>
      <c r="S285" s="1"/>
      <c r="T285" s="57"/>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row>
    <row r="286" spans="1:88">
      <c r="A286" s="1"/>
      <c r="B286" s="1"/>
      <c r="C286" s="1"/>
      <c r="D286" s="1"/>
      <c r="E286" s="1"/>
      <c r="F286" s="1"/>
      <c r="G286" s="1"/>
      <c r="H286" s="1"/>
      <c r="I286" s="1"/>
      <c r="J286" s="1"/>
      <c r="K286" s="1"/>
      <c r="L286" s="1"/>
      <c r="M286" s="1"/>
      <c r="N286" s="1"/>
      <c r="O286" s="1"/>
      <c r="P286" s="1"/>
      <c r="Q286" s="1"/>
      <c r="R286" s="1"/>
      <c r="S286" s="1"/>
      <c r="T286" s="57"/>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row>
  </sheetData>
  <autoFilter ref="A4:CJ233"/>
  <mergeCells count="5">
    <mergeCell ref="T2:V2"/>
    <mergeCell ref="I2:J2"/>
    <mergeCell ref="L1:P1"/>
    <mergeCell ref="M2:P2"/>
    <mergeCell ref="Q2:S2"/>
  </mergeCells>
  <pageMargins left="0.78740157480314965" right="0.55118110236220474" top="0.31496062992125984" bottom="0.86614173228346458" header="0.35433070866141736" footer="0.31496062992125984"/>
  <pageSetup paperSize="9" scale="54" orientation="landscape" verticalDpi="300" r:id="rId1"/>
</worksheet>
</file>

<file path=xl/worksheets/sheet4.xml><?xml version="1.0" encoding="utf-8"?>
<worksheet xmlns="http://schemas.openxmlformats.org/spreadsheetml/2006/main" xmlns:r="http://schemas.openxmlformats.org/officeDocument/2006/relationships">
  <dimension ref="A1:L27"/>
  <sheetViews>
    <sheetView topLeftCell="A7" workbookViewId="0">
      <selection activeCell="K9" sqref="K9"/>
    </sheetView>
  </sheetViews>
  <sheetFormatPr baseColWidth="10" defaultRowHeight="15"/>
  <cols>
    <col min="1" max="5" width="11.42578125" style="68"/>
    <col min="6" max="6" width="18.5703125" style="68" customWidth="1"/>
    <col min="7" max="7" width="11.42578125" style="68"/>
  </cols>
  <sheetData>
    <row r="1" spans="1:12" ht="18" customHeight="1"/>
    <row r="2" spans="1:12" ht="18" customHeight="1">
      <c r="A2" s="411" t="s">
        <v>298</v>
      </c>
      <c r="B2" s="412"/>
      <c r="C2" s="412"/>
      <c r="D2" s="412"/>
      <c r="E2" s="412"/>
      <c r="F2" s="412"/>
      <c r="G2" s="413"/>
    </row>
    <row r="3" spans="1:12" ht="18" customHeight="1">
      <c r="F3" s="205"/>
    </row>
    <row r="4" spans="1:12" s="215" customFormat="1">
      <c r="A4" s="214" t="s">
        <v>94</v>
      </c>
      <c r="B4" s="68"/>
      <c r="C4" s="68"/>
      <c r="D4" s="68"/>
      <c r="E4" s="68"/>
      <c r="F4" s="205"/>
      <c r="G4" s="68"/>
    </row>
    <row r="5" spans="1:12" s="215" customFormat="1" ht="33" customHeight="1">
      <c r="A5" s="410" t="s">
        <v>95</v>
      </c>
      <c r="B5" s="410"/>
      <c r="C5" s="410"/>
      <c r="D5" s="410"/>
      <c r="E5" s="410"/>
      <c r="F5" s="410"/>
      <c r="G5" s="410"/>
      <c r="H5" s="216"/>
      <c r="I5" s="216"/>
      <c r="J5" s="216"/>
      <c r="K5" s="216"/>
      <c r="L5" s="216"/>
    </row>
    <row r="6" spans="1:12" s="215" customFormat="1" ht="30.75" customHeight="1">
      <c r="A6" s="409" t="s">
        <v>96</v>
      </c>
      <c r="B6" s="409"/>
      <c r="C6" s="409"/>
      <c r="D6" s="409"/>
      <c r="E6" s="409"/>
      <c r="F6" s="409"/>
      <c r="G6" s="409"/>
      <c r="H6" s="216"/>
      <c r="I6" s="216"/>
      <c r="J6" s="216"/>
      <c r="K6" s="216"/>
      <c r="L6" s="216"/>
    </row>
    <row r="7" spans="1:12" s="215" customFormat="1" ht="16.5">
      <c r="A7" s="217"/>
      <c r="B7" s="217"/>
      <c r="C7" s="217"/>
      <c r="D7" s="217"/>
      <c r="E7" s="217"/>
      <c r="F7" s="218"/>
      <c r="G7" s="217"/>
      <c r="H7" s="219"/>
      <c r="I7" s="219"/>
      <c r="J7" s="219"/>
      <c r="K7" s="219"/>
      <c r="L7" s="219"/>
    </row>
    <row r="8" spans="1:12" s="215" customFormat="1">
      <c r="A8" s="214" t="s">
        <v>97</v>
      </c>
      <c r="B8" s="68"/>
      <c r="C8" s="68"/>
      <c r="D8" s="68"/>
      <c r="E8" s="68"/>
      <c r="F8" s="205"/>
      <c r="G8" s="68"/>
    </row>
    <row r="9" spans="1:12" s="215" customFormat="1" ht="63" customHeight="1">
      <c r="A9" s="409" t="s">
        <v>415</v>
      </c>
      <c r="B9" s="409"/>
      <c r="C9" s="409"/>
      <c r="D9" s="409"/>
      <c r="E9" s="409"/>
      <c r="F9" s="409"/>
      <c r="G9" s="409"/>
      <c r="H9" s="219"/>
      <c r="I9" s="219"/>
      <c r="J9" s="219"/>
      <c r="K9" s="219"/>
      <c r="L9" s="219"/>
    </row>
    <row r="10" spans="1:12" s="215" customFormat="1">
      <c r="A10" s="68"/>
      <c r="B10" s="68"/>
      <c r="C10" s="68"/>
      <c r="D10" s="68"/>
      <c r="E10" s="68"/>
      <c r="F10" s="205"/>
      <c r="G10" s="68"/>
    </row>
    <row r="11" spans="1:12" s="215" customFormat="1">
      <c r="A11" s="68"/>
      <c r="B11" s="68"/>
      <c r="C11" s="68"/>
      <c r="D11" s="68"/>
      <c r="E11" s="68"/>
      <c r="F11" s="205"/>
      <c r="G11" s="68"/>
    </row>
    <row r="12" spans="1:12" s="62" customFormat="1" ht="17.25" customHeight="1">
      <c r="A12" s="220" t="s">
        <v>409</v>
      </c>
      <c r="B12" s="206"/>
      <c r="C12" s="206"/>
      <c r="D12" s="206"/>
      <c r="E12" s="206"/>
      <c r="F12" s="210" t="e">
        <f>INGRESOS!H12</f>
        <v>#REF!</v>
      </c>
      <c r="G12" s="206"/>
    </row>
    <row r="13" spans="1:12" s="215" customFormat="1">
      <c r="A13" s="220" t="s">
        <v>98</v>
      </c>
      <c r="B13" s="68"/>
      <c r="C13" s="68"/>
      <c r="D13" s="68"/>
      <c r="E13" s="68"/>
      <c r="F13" s="211"/>
      <c r="G13" s="68"/>
    </row>
    <row r="14" spans="1:12" s="215" customFormat="1">
      <c r="A14" s="221" t="s">
        <v>99</v>
      </c>
      <c r="B14" s="68"/>
      <c r="C14" s="68"/>
      <c r="D14" s="68"/>
      <c r="E14" s="68"/>
      <c r="F14" s="238">
        <v>0</v>
      </c>
      <c r="G14" s="68"/>
      <c r="I14" s="222"/>
    </row>
    <row r="15" spans="1:12" s="215" customFormat="1">
      <c r="A15" s="221" t="s">
        <v>100</v>
      </c>
      <c r="B15" s="68"/>
      <c r="C15" s="68"/>
      <c r="D15" s="68"/>
      <c r="E15" s="68"/>
      <c r="F15" s="238">
        <v>0</v>
      </c>
      <c r="G15" s="68"/>
    </row>
    <row r="16" spans="1:12" s="215" customFormat="1">
      <c r="A16" s="221" t="s">
        <v>101</v>
      </c>
      <c r="B16" s="68"/>
      <c r="C16" s="68"/>
      <c r="D16" s="68"/>
      <c r="E16" s="68"/>
      <c r="F16" s="238">
        <v>0</v>
      </c>
      <c r="G16" s="68"/>
    </row>
    <row r="17" spans="1:7" s="215" customFormat="1">
      <c r="A17" s="221" t="s">
        <v>221</v>
      </c>
      <c r="B17" s="68"/>
      <c r="C17" s="68"/>
      <c r="D17" s="68"/>
      <c r="E17" s="68"/>
      <c r="F17" s="238">
        <v>0</v>
      </c>
      <c r="G17" s="68"/>
    </row>
    <row r="18" spans="1:7" s="215" customFormat="1">
      <c r="A18" s="221" t="s">
        <v>269</v>
      </c>
      <c r="B18" s="68"/>
      <c r="C18" s="68"/>
      <c r="D18" s="68"/>
      <c r="E18" s="68"/>
      <c r="F18" s="238">
        <v>0</v>
      </c>
      <c r="G18" s="68"/>
    </row>
    <row r="19" spans="1:7" s="215" customFormat="1">
      <c r="A19" s="221" t="s">
        <v>410</v>
      </c>
      <c r="B19" s="68"/>
      <c r="C19" s="68"/>
      <c r="D19" s="68"/>
      <c r="E19" s="68"/>
      <c r="F19" s="238">
        <v>0</v>
      </c>
      <c r="G19" s="68"/>
    </row>
    <row r="20" spans="1:7" s="215" customFormat="1">
      <c r="A20" s="221" t="s">
        <v>102</v>
      </c>
      <c r="B20" s="68"/>
      <c r="C20" s="68"/>
      <c r="D20" s="68"/>
      <c r="E20" s="68"/>
      <c r="F20" s="238">
        <v>0</v>
      </c>
      <c r="G20" s="68"/>
    </row>
    <row r="21" spans="1:7" s="62" customFormat="1">
      <c r="A21" s="220" t="s">
        <v>103</v>
      </c>
      <c r="B21" s="206"/>
      <c r="C21" s="206"/>
      <c r="D21" s="206"/>
      <c r="E21" s="206"/>
      <c r="F21" s="210" t="e">
        <f>SUM(F12:F20)</f>
        <v>#REF!</v>
      </c>
      <c r="G21" s="206"/>
    </row>
    <row r="22" spans="1:7" s="215" customFormat="1">
      <c r="A22" s="68"/>
      <c r="B22" s="68"/>
      <c r="C22" s="68"/>
      <c r="D22" s="68"/>
      <c r="E22" s="68"/>
      <c r="F22" s="211"/>
      <c r="G22" s="68"/>
    </row>
    <row r="23" spans="1:7" s="62" customFormat="1">
      <c r="A23" s="220" t="s">
        <v>104</v>
      </c>
      <c r="B23" s="206"/>
      <c r="C23" s="206"/>
      <c r="D23" s="206"/>
      <c r="E23" s="206"/>
      <c r="F23" s="213" t="e">
        <f>+F21*0.6</f>
        <v>#REF!</v>
      </c>
      <c r="G23" s="206"/>
    </row>
    <row r="24" spans="1:7">
      <c r="F24" s="205"/>
    </row>
    <row r="25" spans="1:7">
      <c r="F25" s="205"/>
    </row>
    <row r="26" spans="1:7">
      <c r="F26" s="205"/>
    </row>
    <row r="27" spans="1:7">
      <c r="F27" s="205"/>
    </row>
  </sheetData>
  <mergeCells count="4">
    <mergeCell ref="A9:G9"/>
    <mergeCell ref="A5:G5"/>
    <mergeCell ref="A6:G6"/>
    <mergeCell ref="A2:G2"/>
  </mergeCells>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dimension ref="A1:L36"/>
  <sheetViews>
    <sheetView topLeftCell="A16" workbookViewId="0">
      <selection activeCell="L13" sqref="L13"/>
    </sheetView>
  </sheetViews>
  <sheetFormatPr baseColWidth="10" defaultRowHeight="15"/>
  <cols>
    <col min="1" max="1" width="17.5703125" style="68" customWidth="1"/>
    <col min="2" max="3" width="11.42578125" style="68"/>
    <col min="4" max="5" width="10" style="68" customWidth="1"/>
    <col min="6" max="6" width="18.5703125" style="68" customWidth="1"/>
    <col min="7" max="7" width="6.5703125" style="68" customWidth="1"/>
    <col min="8" max="8" width="13.5703125" style="68" bestFit="1" customWidth="1"/>
  </cols>
  <sheetData>
    <row r="1" spans="1:12" ht="18" customHeight="1"/>
    <row r="2" spans="1:12" ht="18" customHeight="1">
      <c r="A2" s="411" t="s">
        <v>299</v>
      </c>
      <c r="B2" s="412"/>
      <c r="C2" s="412"/>
      <c r="D2" s="412"/>
      <c r="E2" s="412"/>
      <c r="F2" s="412"/>
      <c r="G2" s="413"/>
    </row>
    <row r="3" spans="1:12" ht="18" customHeight="1">
      <c r="F3" s="205"/>
    </row>
    <row r="4" spans="1:12" s="68" customFormat="1" ht="14.25">
      <c r="A4" s="214" t="s">
        <v>159</v>
      </c>
      <c r="F4" s="205"/>
    </row>
    <row r="5" spans="1:12" s="68" customFormat="1" ht="30" customHeight="1">
      <c r="A5" s="409" t="s">
        <v>160</v>
      </c>
      <c r="B5" s="409"/>
      <c r="C5" s="409"/>
      <c r="D5" s="409"/>
      <c r="E5" s="409"/>
      <c r="F5" s="409"/>
      <c r="G5" s="409"/>
      <c r="H5" s="217"/>
      <c r="I5" s="217"/>
      <c r="J5" s="217"/>
      <c r="K5" s="217"/>
      <c r="L5" s="217"/>
    </row>
    <row r="6" spans="1:12" s="68" customFormat="1" ht="20.25" customHeight="1">
      <c r="A6" s="227" t="s">
        <v>161</v>
      </c>
      <c r="B6" s="214" t="s">
        <v>162</v>
      </c>
      <c r="D6" s="217"/>
      <c r="E6" s="217"/>
      <c r="F6" s="217"/>
      <c r="G6" s="217"/>
      <c r="H6" s="217"/>
      <c r="I6" s="217"/>
      <c r="J6" s="217"/>
      <c r="K6" s="217"/>
      <c r="L6" s="217"/>
    </row>
    <row r="7" spans="1:12" s="68" customFormat="1" ht="14.25">
      <c r="A7" s="228"/>
      <c r="B7" s="214"/>
      <c r="C7" s="229"/>
      <c r="D7" s="217"/>
      <c r="E7" s="217"/>
      <c r="F7" s="217"/>
      <c r="G7" s="217"/>
      <c r="H7" s="217"/>
      <c r="I7" s="217"/>
      <c r="J7" s="217"/>
      <c r="K7" s="217"/>
      <c r="L7" s="217"/>
    </row>
    <row r="8" spans="1:12" s="68" customFormat="1" ht="29.25" customHeight="1">
      <c r="A8" s="230" t="s">
        <v>205</v>
      </c>
      <c r="B8" s="409" t="s">
        <v>238</v>
      </c>
      <c r="C8" s="409"/>
      <c r="D8" s="409"/>
      <c r="E8" s="409"/>
      <c r="F8" s="409"/>
      <c r="G8" s="409"/>
    </row>
    <row r="9" spans="1:12" s="68" customFormat="1" ht="14.25">
      <c r="A9" s="231"/>
      <c r="B9" s="232"/>
      <c r="C9" s="223"/>
      <c r="D9" s="223"/>
      <c r="E9" s="223"/>
      <c r="F9" s="224"/>
      <c r="G9" s="223"/>
    </row>
    <row r="10" spans="1:12" s="68" customFormat="1" ht="29.25" customHeight="1">
      <c r="A10" s="233" t="s">
        <v>206</v>
      </c>
      <c r="B10" s="409" t="s">
        <v>207</v>
      </c>
      <c r="C10" s="409"/>
      <c r="D10" s="409"/>
      <c r="E10" s="409"/>
      <c r="F10" s="409"/>
      <c r="G10" s="409"/>
      <c r="H10" s="234"/>
      <c r="I10" s="234"/>
      <c r="J10" s="234"/>
      <c r="K10" s="234"/>
      <c r="L10" s="217"/>
    </row>
    <row r="11" spans="1:12" s="68" customFormat="1" ht="15.75" customHeight="1">
      <c r="A11" s="234"/>
      <c r="B11" s="235"/>
      <c r="C11" s="235"/>
      <c r="D11" s="235"/>
      <c r="E11" s="235"/>
      <c r="F11" s="235"/>
      <c r="G11" s="235"/>
      <c r="H11" s="234"/>
      <c r="I11" s="234"/>
      <c r="J11" s="234"/>
      <c r="K11" s="234"/>
    </row>
    <row r="12" spans="1:12" s="68" customFormat="1" ht="29.25" customHeight="1">
      <c r="A12" s="236" t="s">
        <v>208</v>
      </c>
      <c r="B12" s="409" t="s">
        <v>210</v>
      </c>
      <c r="C12" s="409"/>
      <c r="D12" s="409"/>
      <c r="E12" s="409"/>
      <c r="F12" s="409"/>
      <c r="G12" s="409"/>
      <c r="H12" s="234"/>
      <c r="I12" s="237"/>
      <c r="J12" s="234"/>
      <c r="K12" s="234"/>
      <c r="L12" s="217"/>
    </row>
    <row r="13" spans="1:12" s="68" customFormat="1" ht="15.75" customHeight="1">
      <c r="A13" s="234"/>
      <c r="B13" s="235"/>
      <c r="C13" s="235"/>
      <c r="D13" s="235"/>
      <c r="E13" s="235"/>
      <c r="F13" s="235"/>
      <c r="G13" s="235"/>
      <c r="H13" s="234"/>
      <c r="I13" s="234"/>
      <c r="J13" s="234"/>
      <c r="K13" s="234"/>
    </row>
    <row r="14" spans="1:12" s="68" customFormat="1" ht="29.25" customHeight="1">
      <c r="A14" s="236" t="s">
        <v>209</v>
      </c>
      <c r="B14" s="414" t="s">
        <v>211</v>
      </c>
      <c r="C14" s="414"/>
      <c r="D14" s="414"/>
      <c r="E14" s="414"/>
      <c r="F14" s="414"/>
      <c r="G14" s="414"/>
      <c r="H14" s="234"/>
      <c r="I14" s="234"/>
      <c r="J14" s="234"/>
      <c r="K14" s="234"/>
      <c r="L14" s="217"/>
    </row>
    <row r="15" spans="1:12" s="68" customFormat="1" ht="15.75" customHeight="1">
      <c r="A15" s="234"/>
      <c r="B15" s="234"/>
      <c r="C15" s="234"/>
      <c r="D15" s="234"/>
      <c r="E15" s="234"/>
      <c r="F15" s="234"/>
      <c r="G15" s="234"/>
      <c r="H15" s="234"/>
      <c r="I15" s="234"/>
      <c r="J15" s="234"/>
      <c r="K15" s="234"/>
    </row>
    <row r="16" spans="1:12" s="68" customFormat="1" ht="31.5" customHeight="1">
      <c r="A16" s="409" t="s">
        <v>212</v>
      </c>
      <c r="B16" s="409"/>
      <c r="C16" s="409"/>
      <c r="D16" s="409"/>
      <c r="E16" s="409"/>
      <c r="F16" s="409"/>
      <c r="G16" s="409"/>
      <c r="H16" s="234"/>
      <c r="I16" s="234"/>
      <c r="J16" s="234"/>
      <c r="K16" s="234"/>
    </row>
    <row r="17" spans="1:11" s="68" customFormat="1" ht="15.75" customHeight="1">
      <c r="A17" s="234"/>
      <c r="B17" s="234"/>
      <c r="C17" s="234"/>
      <c r="D17" s="234"/>
      <c r="E17" s="234"/>
      <c r="F17" s="234"/>
      <c r="G17" s="234"/>
      <c r="H17" s="234"/>
      <c r="I17" s="234"/>
      <c r="J17" s="234"/>
      <c r="K17" s="234"/>
    </row>
    <row r="18" spans="1:11" s="68" customFormat="1" ht="30.75" customHeight="1">
      <c r="A18" s="409" t="s">
        <v>213</v>
      </c>
      <c r="B18" s="409"/>
      <c r="C18" s="409"/>
      <c r="D18" s="409"/>
      <c r="E18" s="409"/>
      <c r="F18" s="409"/>
      <c r="G18" s="409"/>
      <c r="H18" s="234"/>
      <c r="I18" s="234"/>
      <c r="J18" s="234"/>
      <c r="K18" s="234"/>
    </row>
    <row r="19" spans="1:11" s="68" customFormat="1" ht="32.25" customHeight="1">
      <c r="A19" s="234"/>
      <c r="B19" s="217"/>
      <c r="C19" s="217"/>
      <c r="D19" s="217"/>
      <c r="E19" s="217"/>
      <c r="F19" s="217"/>
      <c r="G19" s="217"/>
      <c r="H19" s="217"/>
      <c r="I19" s="217"/>
      <c r="J19" s="217"/>
      <c r="K19" s="217"/>
    </row>
    <row r="20" spans="1:11" s="206" customFormat="1" ht="14.25">
      <c r="A20" s="220" t="s">
        <v>409</v>
      </c>
      <c r="F20" s="207" t="e">
        <f>INGRESOS!H12</f>
        <v>#REF!</v>
      </c>
    </row>
    <row r="21" spans="1:11" s="68" customFormat="1" ht="14.25">
      <c r="A21" s="220" t="s">
        <v>98</v>
      </c>
      <c r="F21" s="205"/>
    </row>
    <row r="22" spans="1:11" s="68" customFormat="1" ht="14.25">
      <c r="A22" s="221" t="s">
        <v>99</v>
      </c>
      <c r="F22" s="208">
        <f>-INGRESOS!H16*30%</f>
        <v>-118497169.8</v>
      </c>
    </row>
    <row r="23" spans="1:11" s="68" customFormat="1" ht="14.25">
      <c r="A23" s="221" t="s">
        <v>100</v>
      </c>
      <c r="F23" s="208">
        <f>-INGRESOS!H71</f>
        <v>-53050495</v>
      </c>
    </row>
    <row r="24" spans="1:11" s="68" customFormat="1" ht="14.25">
      <c r="A24" s="221" t="s">
        <v>101</v>
      </c>
      <c r="F24" s="209">
        <f>-INGRESOS!H70</f>
        <v>-213860601</v>
      </c>
    </row>
    <row r="25" spans="1:11" s="68" customFormat="1" ht="14.25">
      <c r="A25" s="221" t="s">
        <v>221</v>
      </c>
      <c r="F25" s="209">
        <f>-INGRESOS!H69</f>
        <v>-143435562</v>
      </c>
    </row>
    <row r="26" spans="1:11" s="68" customFormat="1" ht="14.25">
      <c r="A26" s="221" t="s">
        <v>269</v>
      </c>
      <c r="F26" s="208">
        <f>-INGRESOS!H74</f>
        <v>0</v>
      </c>
    </row>
    <row r="27" spans="1:11" s="68" customFormat="1" ht="14.25">
      <c r="A27" s="221" t="s">
        <v>410</v>
      </c>
      <c r="F27" s="208">
        <f>-INGRESOS!H87</f>
        <v>0</v>
      </c>
    </row>
    <row r="28" spans="1:11" s="68" customFormat="1" ht="14.25">
      <c r="A28" s="221" t="s">
        <v>102</v>
      </c>
      <c r="F28" s="208">
        <f>-INGRESOS!H91</f>
        <v>0</v>
      </c>
    </row>
    <row r="29" spans="1:11" s="68" customFormat="1" ht="14.25">
      <c r="A29" s="220" t="s">
        <v>103</v>
      </c>
      <c r="F29" s="207" t="e">
        <f>SUM(F20:F28)</f>
        <v>#REF!</v>
      </c>
    </row>
    <row r="30" spans="1:11" s="68" customFormat="1" ht="14.25">
      <c r="F30" s="205"/>
    </row>
    <row r="31" spans="1:11" s="206" customFormat="1" ht="14.25">
      <c r="A31" s="220" t="s">
        <v>163</v>
      </c>
      <c r="F31" s="212" t="e">
        <f>F29*0.18</f>
        <v>#REF!</v>
      </c>
      <c r="H31" s="225"/>
    </row>
    <row r="32" spans="1:11" s="68" customFormat="1" ht="14.25">
      <c r="A32" s="221" t="s">
        <v>164</v>
      </c>
      <c r="F32" s="205" t="e">
        <f>F31/12</f>
        <v>#REF!</v>
      </c>
      <c r="H32" s="226"/>
    </row>
    <row r="33" spans="1:8" s="68" customFormat="1" ht="14.25">
      <c r="A33" s="221" t="s">
        <v>214</v>
      </c>
      <c r="F33" s="205" t="e">
        <f>F32/9</f>
        <v>#REF!</v>
      </c>
      <c r="H33" s="226"/>
    </row>
    <row r="34" spans="1:8">
      <c r="F34" s="205"/>
    </row>
    <row r="35" spans="1:8">
      <c r="F35" s="205"/>
    </row>
    <row r="36" spans="1:8">
      <c r="F36" s="205"/>
    </row>
  </sheetData>
  <mergeCells count="8">
    <mergeCell ref="A2:G2"/>
    <mergeCell ref="B12:G12"/>
    <mergeCell ref="B14:G14"/>
    <mergeCell ref="A16:G16"/>
    <mergeCell ref="A18:G18"/>
    <mergeCell ref="A5:G5"/>
    <mergeCell ref="B8:G8"/>
    <mergeCell ref="B10:G10"/>
  </mergeCells>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dimension ref="A1:L25"/>
  <sheetViews>
    <sheetView workbookViewId="0">
      <selection activeCell="J11" sqref="J11"/>
    </sheetView>
  </sheetViews>
  <sheetFormatPr baseColWidth="10" defaultRowHeight="15"/>
  <cols>
    <col min="1" max="5" width="11.42578125" style="68"/>
    <col min="6" max="6" width="17.7109375" style="68" customWidth="1"/>
    <col min="7" max="7" width="11.42578125" style="68"/>
  </cols>
  <sheetData>
    <row r="1" spans="1:12" ht="18" customHeight="1"/>
    <row r="2" spans="1:12" ht="18" customHeight="1">
      <c r="A2" s="411" t="s">
        <v>300</v>
      </c>
      <c r="B2" s="412"/>
      <c r="C2" s="412"/>
      <c r="D2" s="412"/>
      <c r="E2" s="412"/>
      <c r="F2" s="412"/>
      <c r="G2" s="413"/>
    </row>
    <row r="3" spans="1:12" ht="18" customHeight="1">
      <c r="F3" s="205"/>
    </row>
    <row r="4" spans="1:12" s="215" customFormat="1">
      <c r="A4" s="220" t="s">
        <v>416</v>
      </c>
      <c r="B4" s="68"/>
      <c r="C4" s="68"/>
      <c r="D4" s="68"/>
      <c r="E4" s="68"/>
      <c r="F4" s="205"/>
      <c r="G4" s="68"/>
    </row>
    <row r="5" spans="1:12" s="215" customFormat="1" ht="80.25" customHeight="1">
      <c r="A5" s="415" t="s">
        <v>429</v>
      </c>
      <c r="B5" s="415"/>
      <c r="C5" s="415"/>
      <c r="D5" s="415"/>
      <c r="E5" s="415"/>
      <c r="F5" s="415"/>
      <c r="G5" s="415"/>
      <c r="H5" s="219"/>
      <c r="I5" s="219"/>
      <c r="J5" s="219"/>
      <c r="K5" s="219"/>
      <c r="L5" s="219"/>
    </row>
    <row r="6" spans="1:12" s="215" customFormat="1" ht="16.5">
      <c r="A6" s="217"/>
      <c r="B6" s="217"/>
      <c r="C6" s="217"/>
      <c r="D6" s="217"/>
      <c r="E6" s="217"/>
      <c r="F6" s="217"/>
      <c r="G6" s="217"/>
      <c r="H6" s="219"/>
      <c r="I6" s="219"/>
      <c r="J6" s="219"/>
      <c r="K6" s="219"/>
    </row>
    <row r="7" spans="1:12" s="62" customFormat="1" ht="16.5" customHeight="1">
      <c r="A7" s="220" t="s">
        <v>409</v>
      </c>
      <c r="B7" s="206"/>
      <c r="C7" s="206"/>
      <c r="D7" s="206"/>
      <c r="E7" s="206"/>
      <c r="F7" s="207" t="e">
        <f>INGRESOS!H12</f>
        <v>#REF!</v>
      </c>
      <c r="G7" s="206"/>
    </row>
    <row r="8" spans="1:12" s="215" customFormat="1" ht="16.5" customHeight="1">
      <c r="A8" s="220" t="s">
        <v>98</v>
      </c>
      <c r="B8" s="68"/>
      <c r="C8" s="68"/>
      <c r="D8" s="68"/>
      <c r="E8" s="68"/>
      <c r="F8" s="205"/>
      <c r="G8" s="68"/>
    </row>
    <row r="9" spans="1:12" s="215" customFormat="1" ht="16.5" customHeight="1">
      <c r="A9" s="221" t="s">
        <v>99</v>
      </c>
      <c r="B9" s="68"/>
      <c r="C9" s="68"/>
      <c r="D9" s="68"/>
      <c r="E9" s="68"/>
      <c r="F9" s="208">
        <f>-INGRESOS!H16*30%</f>
        <v>-118497169.8</v>
      </c>
      <c r="G9" s="68"/>
    </row>
    <row r="10" spans="1:12" s="215" customFormat="1" ht="16.5" customHeight="1">
      <c r="A10" s="221" t="s">
        <v>100</v>
      </c>
      <c r="B10" s="68"/>
      <c r="C10" s="68"/>
      <c r="D10" s="68"/>
      <c r="E10" s="68"/>
      <c r="F10" s="208">
        <f>-INGRESOS!H71</f>
        <v>-53050495</v>
      </c>
      <c r="G10" s="68"/>
    </row>
    <row r="11" spans="1:12" s="215" customFormat="1" ht="16.5" customHeight="1">
      <c r="A11" s="221" t="s">
        <v>101</v>
      </c>
      <c r="B11" s="68"/>
      <c r="C11" s="68"/>
      <c r="D11" s="68"/>
      <c r="E11" s="68"/>
      <c r="F11" s="209">
        <f>-INGRESOS!H70</f>
        <v>-213860601</v>
      </c>
      <c r="G11" s="68"/>
    </row>
    <row r="12" spans="1:12" s="215" customFormat="1" ht="16.5" customHeight="1">
      <c r="A12" s="221" t="s">
        <v>221</v>
      </c>
      <c r="B12" s="68"/>
      <c r="C12" s="68"/>
      <c r="D12" s="68"/>
      <c r="E12" s="68"/>
      <c r="F12" s="209">
        <f>-INGRESOS!H69</f>
        <v>-143435562</v>
      </c>
      <c r="G12" s="68"/>
    </row>
    <row r="13" spans="1:12" s="215" customFormat="1" ht="16.5" customHeight="1">
      <c r="A13" s="221" t="s">
        <v>270</v>
      </c>
      <c r="B13" s="68"/>
      <c r="C13" s="68"/>
      <c r="D13" s="68"/>
      <c r="E13" s="68"/>
      <c r="F13" s="208">
        <f>-INGRESOS!H74</f>
        <v>0</v>
      </c>
      <c r="G13" s="68"/>
    </row>
    <row r="14" spans="1:12" s="215" customFormat="1">
      <c r="A14" s="221" t="s">
        <v>410</v>
      </c>
      <c r="B14" s="68"/>
      <c r="C14" s="68"/>
      <c r="D14" s="68"/>
      <c r="E14" s="68"/>
      <c r="F14" s="208">
        <f>-INGRESOS!H87</f>
        <v>0</v>
      </c>
      <c r="G14" s="68"/>
    </row>
    <row r="15" spans="1:12" s="215" customFormat="1" ht="16.5" customHeight="1">
      <c r="A15" s="221" t="s">
        <v>102</v>
      </c>
      <c r="B15" s="68"/>
      <c r="C15" s="68"/>
      <c r="D15" s="68"/>
      <c r="E15" s="68"/>
      <c r="F15" s="208">
        <f>-INGRESOS!H91</f>
        <v>0</v>
      </c>
      <c r="G15" s="68"/>
    </row>
    <row r="16" spans="1:12" s="62" customFormat="1" ht="16.5" customHeight="1">
      <c r="A16" s="220" t="s">
        <v>103</v>
      </c>
      <c r="B16" s="206"/>
      <c r="C16" s="206"/>
      <c r="D16" s="206"/>
      <c r="E16" s="206"/>
      <c r="F16" s="207" t="e">
        <f>SUM(F7:F15)</f>
        <v>#REF!</v>
      </c>
      <c r="G16" s="206"/>
    </row>
    <row r="17" spans="1:7" s="215" customFormat="1" ht="16.5" customHeight="1">
      <c r="A17" s="68"/>
      <c r="B17" s="68"/>
      <c r="C17" s="68"/>
      <c r="D17" s="68"/>
      <c r="E17" s="68"/>
      <c r="F17" s="205"/>
      <c r="G17" s="68"/>
    </row>
    <row r="18" spans="1:7" s="62" customFormat="1" ht="16.5" customHeight="1">
      <c r="A18" s="220" t="s">
        <v>165</v>
      </c>
      <c r="B18" s="206"/>
      <c r="C18" s="206"/>
      <c r="D18" s="206"/>
      <c r="E18" s="206"/>
      <c r="F18" s="212" t="e">
        <f>F16*0.1</f>
        <v>#REF!</v>
      </c>
      <c r="G18" s="206"/>
    </row>
    <row r="19" spans="1:7" s="215" customFormat="1" ht="16.5" customHeight="1">
      <c r="A19" s="221" t="s">
        <v>164</v>
      </c>
      <c r="B19" s="68"/>
      <c r="C19" s="68"/>
      <c r="D19" s="68"/>
      <c r="E19" s="68"/>
      <c r="F19" s="205" t="e">
        <f>F18/12</f>
        <v>#REF!</v>
      </c>
      <c r="G19" s="68"/>
    </row>
    <row r="20" spans="1:7" s="215" customFormat="1" ht="16.5" customHeight="1">
      <c r="A20" s="221" t="s">
        <v>261</v>
      </c>
      <c r="B20" s="68"/>
      <c r="C20" s="68"/>
      <c r="D20" s="68"/>
      <c r="E20" s="68"/>
      <c r="F20" s="205">
        <v>18240550</v>
      </c>
      <c r="G20" s="68"/>
    </row>
    <row r="22" spans="1:7">
      <c r="C22" s="205"/>
    </row>
    <row r="23" spans="1:7">
      <c r="C23" s="205"/>
    </row>
    <row r="24" spans="1:7">
      <c r="C24" s="205"/>
    </row>
    <row r="25" spans="1:7">
      <c r="C25" s="205"/>
    </row>
  </sheetData>
  <mergeCells count="2">
    <mergeCell ref="A5:G5"/>
    <mergeCell ref="A2:G2"/>
  </mergeCell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dimension ref="A1:E37"/>
  <sheetViews>
    <sheetView topLeftCell="A19" zoomScaleNormal="100" workbookViewId="0">
      <selection activeCell="G13" sqref="G13"/>
    </sheetView>
  </sheetViews>
  <sheetFormatPr baseColWidth="10" defaultRowHeight="15"/>
  <cols>
    <col min="1" max="1" width="48" style="126" customWidth="1"/>
    <col min="2" max="3" width="10" style="126" customWidth="1"/>
    <col min="4" max="5" width="12.140625" style="126" customWidth="1"/>
  </cols>
  <sheetData>
    <row r="1" spans="1:5" ht="18.75" customHeight="1"/>
    <row r="2" spans="1:5" ht="22.5" customHeight="1">
      <c r="A2" s="416" t="s">
        <v>456</v>
      </c>
      <c r="B2" s="416"/>
      <c r="C2" s="416"/>
      <c r="D2" s="416"/>
      <c r="E2" s="416"/>
    </row>
    <row r="3" spans="1:5" s="161" customFormat="1" ht="12.75" customHeight="1">
      <c r="A3" s="131" t="s">
        <v>166</v>
      </c>
      <c r="B3" s="132" t="s">
        <v>242</v>
      </c>
      <c r="C3" s="133"/>
      <c r="D3" s="134"/>
      <c r="E3" s="134"/>
    </row>
    <row r="4" spans="1:5" s="161" customFormat="1" ht="12.75" customHeight="1">
      <c r="A4" s="131" t="s">
        <v>189</v>
      </c>
      <c r="B4" s="132" t="s">
        <v>243</v>
      </c>
      <c r="C4" s="133"/>
      <c r="D4" s="135"/>
      <c r="E4" s="134"/>
    </row>
    <row r="5" spans="1:5" s="161" customFormat="1" ht="12.75" customHeight="1">
      <c r="A5" s="131" t="s">
        <v>384</v>
      </c>
      <c r="B5" s="132" t="s">
        <v>424</v>
      </c>
      <c r="C5" s="133"/>
      <c r="D5" s="135"/>
      <c r="E5" s="134"/>
    </row>
    <row r="6" spans="1:5" s="161" customFormat="1" ht="12.75" customHeight="1">
      <c r="A6" s="131" t="s">
        <v>167</v>
      </c>
      <c r="B6" s="132" t="s">
        <v>168</v>
      </c>
      <c r="C6" s="132" t="s">
        <v>4</v>
      </c>
      <c r="D6" s="136"/>
      <c r="E6" s="134"/>
    </row>
    <row r="7" spans="1:5" s="161" customFormat="1" ht="12.75" customHeight="1">
      <c r="A7" s="131" t="s">
        <v>169</v>
      </c>
      <c r="B7" s="132" t="s">
        <v>170</v>
      </c>
      <c r="C7" s="137" t="s">
        <v>171</v>
      </c>
      <c r="D7" s="136"/>
      <c r="E7" s="134"/>
    </row>
    <row r="8" spans="1:5" s="161" customFormat="1" ht="12.75" customHeight="1">
      <c r="A8" s="131" t="s">
        <v>425</v>
      </c>
      <c r="B8" s="132" t="s">
        <v>426</v>
      </c>
      <c r="C8" s="137" t="s">
        <v>427</v>
      </c>
      <c r="D8" s="136"/>
      <c r="E8" s="134"/>
    </row>
    <row r="9" spans="1:5" s="161" customFormat="1" ht="12">
      <c r="A9" s="138"/>
      <c r="B9" s="138"/>
      <c r="C9" s="138"/>
      <c r="D9" s="139" t="s">
        <v>183</v>
      </c>
      <c r="E9" s="140"/>
    </row>
    <row r="10" spans="1:5" s="66" customFormat="1" ht="11.25" customHeight="1">
      <c r="A10" s="419" t="s">
        <v>173</v>
      </c>
      <c r="B10" s="417" t="s">
        <v>174</v>
      </c>
      <c r="C10" s="417" t="s">
        <v>172</v>
      </c>
      <c r="D10" s="417" t="s">
        <v>186</v>
      </c>
      <c r="E10" s="417" t="s">
        <v>176</v>
      </c>
    </row>
    <row r="11" spans="1:5" s="66" customFormat="1" ht="11.25" customHeight="1">
      <c r="A11" s="420"/>
      <c r="B11" s="418"/>
      <c r="C11" s="418" t="s">
        <v>177</v>
      </c>
      <c r="D11" s="418" t="s">
        <v>178</v>
      </c>
      <c r="E11" s="418" t="s">
        <v>179</v>
      </c>
    </row>
    <row r="12" spans="1:5" s="170" customFormat="1" ht="15" customHeight="1">
      <c r="A12" s="183" t="s">
        <v>364</v>
      </c>
      <c r="B12" s="141"/>
      <c r="C12" s="141">
        <v>1</v>
      </c>
      <c r="D12" s="149">
        <v>4227400</v>
      </c>
      <c r="E12" s="143">
        <f t="shared" ref="E12:E18" si="0">+C12*D12</f>
        <v>4227400</v>
      </c>
    </row>
    <row r="13" spans="1:5" s="170" customFormat="1" ht="15" customHeight="1">
      <c r="A13" s="177" t="s">
        <v>365</v>
      </c>
      <c r="B13" s="184"/>
      <c r="C13" s="148">
        <v>1</v>
      </c>
      <c r="D13" s="149">
        <v>1500000</v>
      </c>
      <c r="E13" s="143">
        <f t="shared" si="0"/>
        <v>1500000</v>
      </c>
    </row>
    <row r="14" spans="1:5" s="170" customFormat="1" ht="15" customHeight="1">
      <c r="A14" s="177" t="s">
        <v>450</v>
      </c>
      <c r="B14" s="184"/>
      <c r="C14" s="148">
        <v>1</v>
      </c>
      <c r="D14" s="149">
        <v>1500000</v>
      </c>
      <c r="E14" s="143">
        <f t="shared" si="0"/>
        <v>1500000</v>
      </c>
    </row>
    <row r="15" spans="1:5" s="170" customFormat="1" ht="15" customHeight="1">
      <c r="A15" s="177" t="s">
        <v>430</v>
      </c>
      <c r="B15" s="148"/>
      <c r="C15" s="148">
        <v>1</v>
      </c>
      <c r="D15" s="149">
        <v>1100000</v>
      </c>
      <c r="E15" s="143">
        <f t="shared" si="0"/>
        <v>1100000</v>
      </c>
    </row>
    <row r="16" spans="1:5" s="170" customFormat="1" ht="15" customHeight="1">
      <c r="A16" s="177" t="s">
        <v>431</v>
      </c>
      <c r="B16" s="148"/>
      <c r="C16" s="148">
        <v>1</v>
      </c>
      <c r="D16" s="149">
        <v>1500000</v>
      </c>
      <c r="E16" s="143">
        <f t="shared" si="0"/>
        <v>1500000</v>
      </c>
    </row>
    <row r="17" spans="1:5" s="170" customFormat="1" ht="15" customHeight="1">
      <c r="A17" s="177" t="s">
        <v>434</v>
      </c>
      <c r="B17" s="148"/>
      <c r="C17" s="148">
        <v>1</v>
      </c>
      <c r="D17" s="149">
        <v>1500000</v>
      </c>
      <c r="E17" s="143">
        <f>+C17*D17</f>
        <v>1500000</v>
      </c>
    </row>
    <row r="18" spans="1:5" s="170" customFormat="1" ht="15" customHeight="1">
      <c r="A18" s="185" t="s">
        <v>452</v>
      </c>
      <c r="B18" s="186"/>
      <c r="C18" s="186">
        <v>1</v>
      </c>
      <c r="D18" s="159">
        <v>1200000</v>
      </c>
      <c r="E18" s="140">
        <f t="shared" si="0"/>
        <v>1200000</v>
      </c>
    </row>
    <row r="19" spans="1:5" s="171" customFormat="1" ht="12.75" customHeight="1">
      <c r="A19" s="147" t="s">
        <v>363</v>
      </c>
      <c r="B19" s="148"/>
      <c r="C19" s="133">
        <f>SUM(C12:C18)</f>
        <v>7</v>
      </c>
      <c r="D19" s="149"/>
      <c r="E19" s="143"/>
    </row>
    <row r="20" spans="1:5" s="171" customFormat="1" ht="12.75" customHeight="1">
      <c r="A20" s="150" t="s">
        <v>180</v>
      </c>
      <c r="B20" s="151"/>
      <c r="C20" s="152"/>
      <c r="D20" s="153"/>
      <c r="E20" s="153">
        <f>SUM(E12:E18)</f>
        <v>12527400</v>
      </c>
    </row>
    <row r="21" spans="1:5" s="171" customFormat="1" ht="12.75" customHeight="1">
      <c r="A21" s="150" t="s">
        <v>181</v>
      </c>
      <c r="B21" s="154"/>
      <c r="C21" s="155"/>
      <c r="D21" s="153"/>
      <c r="E21" s="153">
        <f>+E20*12</f>
        <v>150328800</v>
      </c>
    </row>
    <row r="22" spans="1:5" s="161" customFormat="1" ht="37.5" customHeight="1">
      <c r="A22" s="156"/>
      <c r="B22" s="157"/>
      <c r="C22" s="157"/>
      <c r="D22" s="136"/>
      <c r="E22" s="134"/>
    </row>
    <row r="23" spans="1:5" s="161" customFormat="1" ht="12.75" customHeight="1">
      <c r="A23" s="131" t="s">
        <v>166</v>
      </c>
      <c r="B23" s="132" t="s">
        <v>242</v>
      </c>
      <c r="C23" s="133"/>
      <c r="D23" s="134"/>
      <c r="E23" s="134"/>
    </row>
    <row r="24" spans="1:5" s="161" customFormat="1" ht="12.75" customHeight="1">
      <c r="A24" s="131" t="s">
        <v>189</v>
      </c>
      <c r="B24" s="132" t="s">
        <v>243</v>
      </c>
      <c r="C24" s="133"/>
      <c r="D24" s="135"/>
      <c r="E24" s="134"/>
    </row>
    <row r="25" spans="1:5" s="161" customFormat="1" ht="12.75" customHeight="1">
      <c r="A25" s="131" t="s">
        <v>384</v>
      </c>
      <c r="B25" s="132" t="s">
        <v>424</v>
      </c>
      <c r="C25" s="133"/>
      <c r="D25" s="135"/>
      <c r="E25" s="134"/>
    </row>
    <row r="26" spans="1:5" s="161" customFormat="1" ht="12.75" customHeight="1">
      <c r="A26" s="131" t="s">
        <v>167</v>
      </c>
      <c r="B26" s="132" t="s">
        <v>187</v>
      </c>
      <c r="C26" s="132" t="s">
        <v>188</v>
      </c>
      <c r="D26" s="135"/>
      <c r="E26" s="134"/>
    </row>
    <row r="27" spans="1:5" s="161" customFormat="1" ht="12.75" customHeight="1">
      <c r="A27" s="131" t="s">
        <v>169</v>
      </c>
      <c r="B27" s="132" t="s">
        <v>170</v>
      </c>
      <c r="C27" s="137" t="s">
        <v>171</v>
      </c>
      <c r="D27" s="136"/>
      <c r="E27" s="134"/>
    </row>
    <row r="28" spans="1:5" s="161" customFormat="1" ht="12.75" customHeight="1">
      <c r="A28" s="131" t="s">
        <v>425</v>
      </c>
      <c r="B28" s="132" t="s">
        <v>426</v>
      </c>
      <c r="C28" s="137" t="s">
        <v>427</v>
      </c>
      <c r="D28" s="136"/>
      <c r="E28" s="134"/>
    </row>
    <row r="29" spans="1:5" s="161" customFormat="1" ht="12">
      <c r="A29" s="163"/>
      <c r="B29" s="164"/>
      <c r="C29" s="146"/>
      <c r="D29" s="140"/>
      <c r="E29" s="140"/>
    </row>
    <row r="30" spans="1:5" s="161" customFormat="1" ht="12.75" customHeight="1">
      <c r="A30" s="419" t="s">
        <v>173</v>
      </c>
      <c r="B30" s="417" t="s">
        <v>174</v>
      </c>
      <c r="C30" s="417" t="s">
        <v>172</v>
      </c>
      <c r="D30" s="417" t="s">
        <v>175</v>
      </c>
      <c r="E30" s="417" t="s">
        <v>176</v>
      </c>
    </row>
    <row r="31" spans="1:5" s="161" customFormat="1" ht="12.75" customHeight="1">
      <c r="A31" s="420"/>
      <c r="B31" s="421"/>
      <c r="C31" s="421" t="s">
        <v>177</v>
      </c>
      <c r="D31" s="421" t="s">
        <v>178</v>
      </c>
      <c r="E31" s="421" t="s">
        <v>179</v>
      </c>
    </row>
    <row r="32" spans="1:5" s="170" customFormat="1" ht="15" customHeight="1">
      <c r="A32" s="187" t="s">
        <v>364</v>
      </c>
      <c r="B32" s="188"/>
      <c r="C32" s="188">
        <v>1</v>
      </c>
      <c r="D32" s="189">
        <v>2016000</v>
      </c>
      <c r="E32" s="169">
        <f>+D32*C32</f>
        <v>2016000</v>
      </c>
    </row>
    <row r="33" spans="1:5" s="171" customFormat="1" ht="12.75" customHeight="1">
      <c r="A33" s="147" t="s">
        <v>363</v>
      </c>
      <c r="B33" s="148"/>
      <c r="C33" s="133">
        <f>SUM(C29:C32)</f>
        <v>1</v>
      </c>
      <c r="D33" s="149"/>
      <c r="E33" s="143"/>
    </row>
    <row r="34" spans="1:5" s="171" customFormat="1" ht="12.75" customHeight="1">
      <c r="A34" s="150" t="s">
        <v>180</v>
      </c>
      <c r="B34" s="151"/>
      <c r="C34" s="152"/>
      <c r="D34" s="153"/>
      <c r="E34" s="153">
        <f>SUM(E32)</f>
        <v>2016000</v>
      </c>
    </row>
    <row r="35" spans="1:5" s="171" customFormat="1" ht="12.75" customHeight="1">
      <c r="A35" s="150" t="s">
        <v>181</v>
      </c>
      <c r="B35" s="154"/>
      <c r="C35" s="155"/>
      <c r="D35" s="153"/>
      <c r="E35" s="153">
        <f>+E34*12</f>
        <v>24192000</v>
      </c>
    </row>
    <row r="36" spans="1:5">
      <c r="A36" s="129"/>
      <c r="B36" s="130"/>
      <c r="C36" s="130"/>
      <c r="D36" s="128"/>
      <c r="E36" s="127"/>
    </row>
    <row r="37" spans="1:5">
      <c r="A37" s="129"/>
      <c r="B37" s="130"/>
      <c r="C37" s="130"/>
      <c r="D37" s="128"/>
      <c r="E37" s="127"/>
    </row>
  </sheetData>
  <mergeCells count="11">
    <mergeCell ref="B30:B31"/>
    <mergeCell ref="C30:C31"/>
    <mergeCell ref="D30:D31"/>
    <mergeCell ref="E30:E31"/>
    <mergeCell ref="A30:A31"/>
    <mergeCell ref="A2:E2"/>
    <mergeCell ref="B10:B11"/>
    <mergeCell ref="C10:C11"/>
    <mergeCell ref="D10:D11"/>
    <mergeCell ref="E10:E11"/>
    <mergeCell ref="A10:A11"/>
  </mergeCells>
  <pageMargins left="0.82" right="0.19685039370078741" top="0.94488188976377963" bottom="0.74803149606299213" header="0.31496062992125984" footer="0.31496062992125984"/>
  <pageSetup paperSize="9" scale="95" orientation="portrait" verticalDpi="300" r:id="rId1"/>
</worksheet>
</file>

<file path=xl/worksheets/sheet8.xml><?xml version="1.0" encoding="utf-8"?>
<worksheet xmlns="http://schemas.openxmlformats.org/spreadsheetml/2006/main" xmlns:r="http://schemas.openxmlformats.org/officeDocument/2006/relationships">
  <dimension ref="A1:H54"/>
  <sheetViews>
    <sheetView topLeftCell="A13" zoomScaleNormal="100" workbookViewId="0">
      <selection activeCell="H28" sqref="H28"/>
    </sheetView>
  </sheetViews>
  <sheetFormatPr baseColWidth="10" defaultRowHeight="15"/>
  <cols>
    <col min="1" max="1" width="49.140625" style="126" customWidth="1"/>
    <col min="2" max="3" width="10" style="126" customWidth="1"/>
    <col min="4" max="5" width="12.140625" style="126" customWidth="1"/>
    <col min="6" max="6" width="12" style="196" bestFit="1" customWidth="1"/>
    <col min="7" max="7" width="11.42578125" style="196"/>
  </cols>
  <sheetData>
    <row r="1" spans="1:7" ht="18.75" customHeight="1"/>
    <row r="2" spans="1:7" ht="22.5" customHeight="1">
      <c r="A2" s="416" t="s">
        <v>456</v>
      </c>
      <c r="B2" s="416"/>
      <c r="C2" s="416"/>
      <c r="D2" s="416"/>
      <c r="E2" s="416"/>
    </row>
    <row r="3" spans="1:7" s="161" customFormat="1" ht="12.75" customHeight="1">
      <c r="A3" s="131" t="s">
        <v>166</v>
      </c>
      <c r="B3" s="132" t="s">
        <v>240</v>
      </c>
      <c r="C3" s="160"/>
      <c r="D3" s="134"/>
      <c r="E3" s="134"/>
    </row>
    <row r="4" spans="1:7" s="161" customFormat="1" ht="12.75" customHeight="1">
      <c r="A4" s="131" t="s">
        <v>189</v>
      </c>
      <c r="B4" s="132" t="s">
        <v>241</v>
      </c>
      <c r="C4" s="160"/>
      <c r="D4" s="134"/>
      <c r="E4" s="134"/>
    </row>
    <row r="5" spans="1:7" s="161" customFormat="1" ht="12.75" customHeight="1">
      <c r="A5" s="131" t="s">
        <v>167</v>
      </c>
      <c r="B5" s="132" t="s">
        <v>168</v>
      </c>
      <c r="C5" s="162" t="s">
        <v>4</v>
      </c>
      <c r="D5" s="134"/>
      <c r="E5" s="134"/>
    </row>
    <row r="6" spans="1:7" s="161" customFormat="1" ht="12.75" customHeight="1">
      <c r="A6" s="131" t="s">
        <v>169</v>
      </c>
      <c r="B6" s="132" t="s">
        <v>170</v>
      </c>
      <c r="C6" s="162" t="s">
        <v>171</v>
      </c>
      <c r="D6" s="134"/>
      <c r="E6" s="134"/>
    </row>
    <row r="7" spans="1:7" s="161" customFormat="1" ht="12.75" customHeight="1">
      <c r="A7" s="131" t="s">
        <v>425</v>
      </c>
      <c r="B7" s="132" t="s">
        <v>426</v>
      </c>
      <c r="C7" s="137" t="s">
        <v>427</v>
      </c>
      <c r="D7" s="136"/>
      <c r="E7" s="134"/>
    </row>
    <row r="8" spans="1:7" s="161" customFormat="1" ht="12">
      <c r="A8" s="163"/>
      <c r="B8" s="164"/>
      <c r="C8" s="165"/>
      <c r="D8" s="140"/>
      <c r="E8" s="140"/>
      <c r="F8" s="197"/>
      <c r="G8" s="197"/>
    </row>
    <row r="9" spans="1:7" s="161" customFormat="1" ht="11.25" customHeight="1">
      <c r="A9" s="419" t="s">
        <v>173</v>
      </c>
      <c r="B9" s="417" t="s">
        <v>174</v>
      </c>
      <c r="C9" s="417" t="s">
        <v>172</v>
      </c>
      <c r="D9" s="417" t="s">
        <v>175</v>
      </c>
      <c r="E9" s="417" t="s">
        <v>176</v>
      </c>
      <c r="F9" s="197"/>
      <c r="G9" s="197"/>
    </row>
    <row r="10" spans="1:7" s="161" customFormat="1" ht="11.25" customHeight="1">
      <c r="A10" s="420"/>
      <c r="B10" s="421"/>
      <c r="C10" s="421" t="s">
        <v>177</v>
      </c>
      <c r="D10" s="421" t="s">
        <v>178</v>
      </c>
      <c r="E10" s="421" t="s">
        <v>179</v>
      </c>
      <c r="F10" s="197"/>
      <c r="G10" s="197"/>
    </row>
    <row r="11" spans="1:7" s="170" customFormat="1" ht="15" customHeight="1">
      <c r="A11" s="166" t="s">
        <v>437</v>
      </c>
      <c r="B11" s="167"/>
      <c r="C11" s="168">
        <v>1</v>
      </c>
      <c r="D11" s="158">
        <v>1200000</v>
      </c>
      <c r="E11" s="169">
        <f>+D11*C11</f>
        <v>1200000</v>
      </c>
      <c r="F11" s="198"/>
      <c r="G11" s="198"/>
    </row>
    <row r="12" spans="1:7" s="171" customFormat="1" ht="12.75" customHeight="1">
      <c r="A12" s="147" t="s">
        <v>363</v>
      </c>
      <c r="B12" s="148"/>
      <c r="C12" s="133">
        <f>SUM(C8:C11)</f>
        <v>1</v>
      </c>
      <c r="D12" s="149"/>
      <c r="E12" s="143"/>
      <c r="F12" s="199"/>
      <c r="G12" s="199"/>
    </row>
    <row r="13" spans="1:7" s="171" customFormat="1" ht="12.75" customHeight="1">
      <c r="A13" s="150" t="s">
        <v>180</v>
      </c>
      <c r="B13" s="151"/>
      <c r="C13" s="152"/>
      <c r="D13" s="153"/>
      <c r="E13" s="153">
        <f>SUM(E11)</f>
        <v>1200000</v>
      </c>
      <c r="F13" s="199"/>
      <c r="G13" s="199"/>
    </row>
    <row r="14" spans="1:7" s="171" customFormat="1" ht="12.75" customHeight="1">
      <c r="A14" s="150" t="s">
        <v>181</v>
      </c>
      <c r="B14" s="154"/>
      <c r="C14" s="155"/>
      <c r="D14" s="153"/>
      <c r="E14" s="153">
        <f>+E13*12</f>
        <v>14400000</v>
      </c>
      <c r="F14" s="199"/>
      <c r="G14" s="199"/>
    </row>
    <row r="15" spans="1:7" s="171" customFormat="1" ht="37.5" customHeight="1">
      <c r="A15" s="147"/>
      <c r="B15" s="141"/>
      <c r="C15" s="172"/>
      <c r="D15" s="173"/>
      <c r="E15" s="173"/>
      <c r="F15" s="199"/>
      <c r="G15" s="199"/>
    </row>
    <row r="16" spans="1:7" s="161" customFormat="1" ht="12.75" customHeight="1">
      <c r="A16" s="131" t="s">
        <v>166</v>
      </c>
      <c r="B16" s="132" t="s">
        <v>240</v>
      </c>
      <c r="C16" s="133"/>
      <c r="D16" s="143"/>
      <c r="E16" s="134"/>
    </row>
    <row r="17" spans="1:7" s="161" customFormat="1" ht="12.75" customHeight="1">
      <c r="A17" s="131" t="s">
        <v>189</v>
      </c>
      <c r="B17" s="132" t="s">
        <v>241</v>
      </c>
      <c r="C17" s="133"/>
      <c r="D17" s="143"/>
      <c r="E17" s="134"/>
    </row>
    <row r="18" spans="1:7" s="161" customFormat="1" ht="12.75" customHeight="1">
      <c r="A18" s="131" t="s">
        <v>167</v>
      </c>
      <c r="B18" s="132" t="s">
        <v>182</v>
      </c>
      <c r="C18" s="132" t="s">
        <v>5</v>
      </c>
      <c r="D18" s="143"/>
      <c r="E18" s="134"/>
    </row>
    <row r="19" spans="1:7" s="161" customFormat="1" ht="12.75" customHeight="1">
      <c r="A19" s="131" t="s">
        <v>169</v>
      </c>
      <c r="B19" s="132" t="s">
        <v>170</v>
      </c>
      <c r="C19" s="162" t="s">
        <v>171</v>
      </c>
      <c r="D19" s="143"/>
      <c r="E19" s="134"/>
    </row>
    <row r="20" spans="1:7" s="161" customFormat="1" ht="12.75" customHeight="1">
      <c r="A20" s="131" t="s">
        <v>425</v>
      </c>
      <c r="B20" s="132" t="s">
        <v>426</v>
      </c>
      <c r="C20" s="137" t="s">
        <v>427</v>
      </c>
      <c r="D20" s="136"/>
      <c r="E20" s="134"/>
    </row>
    <row r="21" spans="1:7" s="161" customFormat="1" ht="12">
      <c r="A21" s="174"/>
      <c r="B21" s="174"/>
      <c r="C21" s="174"/>
      <c r="D21" s="175" t="s">
        <v>183</v>
      </c>
      <c r="E21" s="140"/>
      <c r="F21" s="197"/>
      <c r="G21" s="197"/>
    </row>
    <row r="22" spans="1:7" s="161" customFormat="1" ht="11.25" customHeight="1">
      <c r="A22" s="419" t="s">
        <v>173</v>
      </c>
      <c r="B22" s="417" t="s">
        <v>174</v>
      </c>
      <c r="C22" s="417" t="s">
        <v>172</v>
      </c>
      <c r="D22" s="417" t="s">
        <v>175</v>
      </c>
      <c r="E22" s="417" t="s">
        <v>176</v>
      </c>
      <c r="F22" s="197"/>
      <c r="G22" s="197"/>
    </row>
    <row r="23" spans="1:7" s="161" customFormat="1" ht="11.25" customHeight="1">
      <c r="A23" s="420"/>
      <c r="B23" s="421"/>
      <c r="C23" s="421" t="s">
        <v>177</v>
      </c>
      <c r="D23" s="421" t="s">
        <v>178</v>
      </c>
      <c r="E23" s="421" t="s">
        <v>179</v>
      </c>
      <c r="F23" s="197"/>
      <c r="G23" s="197"/>
    </row>
    <row r="24" spans="1:7" s="170" customFormat="1" ht="15" customHeight="1">
      <c r="A24" s="166" t="s">
        <v>366</v>
      </c>
      <c r="B24" s="168"/>
      <c r="C24" s="168">
        <v>9</v>
      </c>
      <c r="D24" s="158">
        <v>1145000</v>
      </c>
      <c r="E24" s="169">
        <f>+C24*D24</f>
        <v>10305000</v>
      </c>
      <c r="F24" s="198"/>
      <c r="G24" s="198"/>
    </row>
    <row r="25" spans="1:7" s="171" customFormat="1" ht="12.75" customHeight="1">
      <c r="A25" s="147" t="s">
        <v>363</v>
      </c>
      <c r="B25" s="148"/>
      <c r="C25" s="133">
        <f>SUM(C21:C24)</f>
        <v>9</v>
      </c>
      <c r="D25" s="149"/>
      <c r="E25" s="143"/>
      <c r="F25" s="199"/>
      <c r="G25" s="199"/>
    </row>
    <row r="26" spans="1:7" s="171" customFormat="1" ht="12.75" customHeight="1">
      <c r="A26" s="150" t="s">
        <v>180</v>
      </c>
      <c r="B26" s="151"/>
      <c r="C26" s="152"/>
      <c r="D26" s="153"/>
      <c r="E26" s="153">
        <f>SUM(E24)</f>
        <v>10305000</v>
      </c>
      <c r="F26" s="199"/>
      <c r="G26" s="199"/>
    </row>
    <row r="27" spans="1:7" s="171" customFormat="1" ht="12.75" customHeight="1">
      <c r="A27" s="150" t="s">
        <v>181</v>
      </c>
      <c r="B27" s="154"/>
      <c r="C27" s="155"/>
      <c r="D27" s="153"/>
      <c r="E27" s="153">
        <f>+E26*12</f>
        <v>123660000</v>
      </c>
      <c r="F27" s="199"/>
      <c r="G27" s="199"/>
    </row>
    <row r="28" spans="1:7" s="161" customFormat="1" ht="37.5" customHeight="1">
      <c r="A28" s="176"/>
      <c r="B28" s="160"/>
      <c r="C28" s="160"/>
      <c r="D28" s="134"/>
      <c r="E28" s="134"/>
      <c r="F28" s="197"/>
      <c r="G28" s="197"/>
    </row>
    <row r="29" spans="1:7" s="161" customFormat="1" ht="12.75" customHeight="1">
      <c r="A29" s="131" t="s">
        <v>166</v>
      </c>
      <c r="B29" s="132" t="s">
        <v>240</v>
      </c>
      <c r="C29" s="133"/>
      <c r="D29" s="134"/>
      <c r="E29" s="134"/>
    </row>
    <row r="30" spans="1:7" s="161" customFormat="1" ht="12.75" customHeight="1">
      <c r="A30" s="131" t="s">
        <v>189</v>
      </c>
      <c r="B30" s="132" t="s">
        <v>241</v>
      </c>
      <c r="C30" s="133"/>
      <c r="D30" s="134"/>
      <c r="E30" s="134"/>
    </row>
    <row r="31" spans="1:7" s="161" customFormat="1" ht="12.75" customHeight="1">
      <c r="A31" s="131" t="s">
        <v>167</v>
      </c>
      <c r="B31" s="132" t="s">
        <v>184</v>
      </c>
      <c r="C31" s="132" t="s">
        <v>185</v>
      </c>
      <c r="D31" s="134"/>
      <c r="E31" s="134"/>
    </row>
    <row r="32" spans="1:7" s="161" customFormat="1" ht="12.75" customHeight="1">
      <c r="A32" s="131" t="s">
        <v>169</v>
      </c>
      <c r="B32" s="132" t="s">
        <v>170</v>
      </c>
      <c r="C32" s="162" t="s">
        <v>171</v>
      </c>
      <c r="D32" s="134"/>
      <c r="E32" s="134"/>
    </row>
    <row r="33" spans="1:8" s="161" customFormat="1" ht="12.75" customHeight="1">
      <c r="A33" s="131" t="s">
        <v>425</v>
      </c>
      <c r="B33" s="132" t="s">
        <v>426</v>
      </c>
      <c r="C33" s="137" t="s">
        <v>427</v>
      </c>
      <c r="D33" s="136"/>
      <c r="E33" s="134"/>
    </row>
    <row r="34" spans="1:8" s="161" customFormat="1" ht="12">
      <c r="A34" s="163"/>
      <c r="B34" s="164"/>
      <c r="C34" s="146"/>
      <c r="D34" s="140"/>
      <c r="E34" s="140"/>
      <c r="F34" s="197"/>
      <c r="G34" s="197"/>
      <c r="H34" s="360"/>
    </row>
    <row r="35" spans="1:8" s="161" customFormat="1" ht="11.25" customHeight="1">
      <c r="A35" s="419" t="s">
        <v>173</v>
      </c>
      <c r="B35" s="417" t="s">
        <v>174</v>
      </c>
      <c r="C35" s="417" t="s">
        <v>172</v>
      </c>
      <c r="D35" s="417" t="s">
        <v>175</v>
      </c>
      <c r="E35" s="417" t="s">
        <v>176</v>
      </c>
      <c r="F35" s="197"/>
      <c r="G35" s="197"/>
    </row>
    <row r="36" spans="1:8" s="161" customFormat="1" ht="11.25" customHeight="1">
      <c r="A36" s="420"/>
      <c r="B36" s="418"/>
      <c r="C36" s="418" t="s">
        <v>177</v>
      </c>
      <c r="D36" s="418" t="s">
        <v>178</v>
      </c>
      <c r="E36" s="418" t="s">
        <v>179</v>
      </c>
      <c r="F36" s="197"/>
      <c r="G36" s="197"/>
    </row>
    <row r="37" spans="1:8" s="170" customFormat="1" ht="15" customHeight="1">
      <c r="A37" s="177" t="s">
        <v>366</v>
      </c>
      <c r="B37" s="148"/>
      <c r="C37" s="148">
        <v>9</v>
      </c>
      <c r="D37" s="149">
        <v>400000</v>
      </c>
      <c r="E37" s="143">
        <f>+C37*D37</f>
        <v>3600000</v>
      </c>
      <c r="F37" s="198"/>
      <c r="G37" s="198"/>
    </row>
    <row r="38" spans="1:8" s="161" customFormat="1" ht="12.75" customHeight="1">
      <c r="A38" s="178" t="s">
        <v>363</v>
      </c>
      <c r="B38" s="179"/>
      <c r="C38" s="180">
        <f>SUM(C34:C37)</f>
        <v>9</v>
      </c>
      <c r="D38" s="181"/>
      <c r="E38" s="182"/>
      <c r="F38" s="197"/>
      <c r="G38" s="197"/>
    </row>
    <row r="39" spans="1:8" s="161" customFormat="1" ht="12.75" customHeight="1">
      <c r="A39" s="150" t="s">
        <v>180</v>
      </c>
      <c r="B39" s="151"/>
      <c r="C39" s="152"/>
      <c r="D39" s="153"/>
      <c r="E39" s="153">
        <f>SUM(E37)</f>
        <v>3600000</v>
      </c>
      <c r="F39" s="197"/>
      <c r="G39" s="197"/>
    </row>
    <row r="40" spans="1:8" s="161" customFormat="1" ht="12.75" customHeight="1">
      <c r="A40" s="150" t="s">
        <v>181</v>
      </c>
      <c r="B40" s="154"/>
      <c r="C40" s="155"/>
      <c r="D40" s="153"/>
      <c r="E40" s="153">
        <f>+E39*12</f>
        <v>43200000</v>
      </c>
      <c r="F40" s="197"/>
      <c r="G40" s="197"/>
    </row>
    <row r="43" spans="1:8" s="161" customFormat="1" ht="12.75" customHeight="1">
      <c r="A43" s="131" t="s">
        <v>166</v>
      </c>
      <c r="B43" s="132" t="s">
        <v>240</v>
      </c>
      <c r="C43" s="160"/>
      <c r="D43" s="134"/>
      <c r="E43" s="134"/>
    </row>
    <row r="44" spans="1:8" s="161" customFormat="1" ht="12.75" customHeight="1">
      <c r="A44" s="131" t="s">
        <v>189</v>
      </c>
      <c r="B44" s="132" t="s">
        <v>241</v>
      </c>
      <c r="C44" s="160"/>
      <c r="D44" s="134"/>
      <c r="E44" s="134"/>
    </row>
    <row r="45" spans="1:8" s="161" customFormat="1" ht="12.75" customHeight="1">
      <c r="A45" s="131" t="s">
        <v>167</v>
      </c>
      <c r="B45" s="132" t="s">
        <v>435</v>
      </c>
      <c r="C45" s="162" t="s">
        <v>17</v>
      </c>
      <c r="D45" s="134"/>
      <c r="E45" s="134"/>
    </row>
    <row r="46" spans="1:8" s="161" customFormat="1" ht="12.75" customHeight="1">
      <c r="A46" s="131" t="s">
        <v>169</v>
      </c>
      <c r="B46" s="132" t="s">
        <v>170</v>
      </c>
      <c r="C46" s="162" t="s">
        <v>171</v>
      </c>
      <c r="D46" s="134"/>
      <c r="E46" s="134"/>
    </row>
    <row r="47" spans="1:8" s="161" customFormat="1" ht="12.75" customHeight="1">
      <c r="A47" s="131" t="s">
        <v>425</v>
      </c>
      <c r="B47" s="132" t="s">
        <v>426</v>
      </c>
      <c r="C47" s="137" t="s">
        <v>427</v>
      </c>
      <c r="D47" s="136"/>
      <c r="E47" s="134"/>
    </row>
    <row r="48" spans="1:8" s="161" customFormat="1" ht="12">
      <c r="A48" s="163"/>
      <c r="B48" s="164"/>
      <c r="C48" s="165"/>
      <c r="D48" s="140"/>
      <c r="E48" s="140"/>
      <c r="F48" s="197"/>
      <c r="G48" s="197"/>
    </row>
    <row r="49" spans="1:7" s="161" customFormat="1" ht="11.25" customHeight="1">
      <c r="A49" s="419" t="s">
        <v>173</v>
      </c>
      <c r="B49" s="417" t="s">
        <v>174</v>
      </c>
      <c r="C49" s="417" t="s">
        <v>172</v>
      </c>
      <c r="D49" s="417" t="s">
        <v>175</v>
      </c>
      <c r="E49" s="417" t="s">
        <v>176</v>
      </c>
      <c r="F49" s="197"/>
      <c r="G49" s="197"/>
    </row>
    <row r="50" spans="1:7" s="161" customFormat="1" ht="11.25" customHeight="1">
      <c r="A50" s="420"/>
      <c r="B50" s="421"/>
      <c r="C50" s="421" t="s">
        <v>177</v>
      </c>
      <c r="D50" s="421" t="s">
        <v>178</v>
      </c>
      <c r="E50" s="421" t="s">
        <v>179</v>
      </c>
      <c r="F50" s="197"/>
      <c r="G50" s="197"/>
    </row>
    <row r="51" spans="1:7" s="170" customFormat="1" ht="15" customHeight="1">
      <c r="A51" s="166" t="s">
        <v>438</v>
      </c>
      <c r="B51" s="167"/>
      <c r="C51" s="168">
        <v>1</v>
      </c>
      <c r="D51" s="158">
        <v>800000</v>
      </c>
      <c r="E51" s="169">
        <f>+D51*C51</f>
        <v>800000</v>
      </c>
      <c r="F51" s="198"/>
      <c r="G51" s="198"/>
    </row>
    <row r="52" spans="1:7" s="171" customFormat="1" ht="12.75" customHeight="1">
      <c r="A52" s="147" t="s">
        <v>363</v>
      </c>
      <c r="B52" s="148"/>
      <c r="C52" s="133">
        <f>SUM(C48:C51)</f>
        <v>1</v>
      </c>
      <c r="D52" s="149"/>
      <c r="E52" s="143"/>
      <c r="F52" s="199"/>
      <c r="G52" s="199"/>
    </row>
    <row r="53" spans="1:7" s="171" customFormat="1" ht="12.75" customHeight="1">
      <c r="A53" s="150" t="s">
        <v>180</v>
      </c>
      <c r="B53" s="151"/>
      <c r="C53" s="152"/>
      <c r="D53" s="153"/>
      <c r="E53" s="153">
        <f>SUM(E51)</f>
        <v>800000</v>
      </c>
      <c r="F53" s="199"/>
      <c r="G53" s="199"/>
    </row>
    <row r="54" spans="1:7" s="171" customFormat="1" ht="12.75" customHeight="1">
      <c r="A54" s="150" t="s">
        <v>181</v>
      </c>
      <c r="B54" s="154"/>
      <c r="C54" s="155"/>
      <c r="D54" s="153"/>
      <c r="E54" s="153">
        <f>+E53*12</f>
        <v>9600000</v>
      </c>
      <c r="F54" s="199"/>
      <c r="G54" s="199"/>
    </row>
  </sheetData>
  <mergeCells count="21">
    <mergeCell ref="A2:E2"/>
    <mergeCell ref="A22:A23"/>
    <mergeCell ref="A35:A36"/>
    <mergeCell ref="B22:B23"/>
    <mergeCell ref="C22:C23"/>
    <mergeCell ref="D22:D23"/>
    <mergeCell ref="E22:E23"/>
    <mergeCell ref="A9:A10"/>
    <mergeCell ref="B9:B10"/>
    <mergeCell ref="C9:C10"/>
    <mergeCell ref="D9:D10"/>
    <mergeCell ref="E9:E10"/>
    <mergeCell ref="B35:B36"/>
    <mergeCell ref="C35:C36"/>
    <mergeCell ref="D35:D36"/>
    <mergeCell ref="E35:E36"/>
    <mergeCell ref="A49:A50"/>
    <mergeCell ref="B49:B50"/>
    <mergeCell ref="C49:C50"/>
    <mergeCell ref="D49:D50"/>
    <mergeCell ref="E49:E50"/>
  </mergeCells>
  <pageMargins left="0.82" right="0.14000000000000001" top="0.99" bottom="0.74803149606299213" header="0.31496062992125984" footer="0.31496062992125984"/>
  <pageSetup paperSize="9" scale="95" orientation="portrait" verticalDpi="300" r:id="rId1"/>
</worksheet>
</file>

<file path=xl/worksheets/sheet9.xml><?xml version="1.0" encoding="utf-8"?>
<worksheet xmlns="http://schemas.openxmlformats.org/spreadsheetml/2006/main" xmlns:r="http://schemas.openxmlformats.org/officeDocument/2006/relationships">
  <dimension ref="A1:E46"/>
  <sheetViews>
    <sheetView zoomScaleNormal="100" workbookViewId="0">
      <selection activeCell="D14" sqref="D14"/>
    </sheetView>
  </sheetViews>
  <sheetFormatPr baseColWidth="10" defaultRowHeight="15"/>
  <cols>
    <col min="1" max="1" width="49.140625" style="126" customWidth="1"/>
    <col min="2" max="3" width="10" style="126" customWidth="1"/>
    <col min="4" max="5" width="12.140625" style="126" customWidth="1"/>
  </cols>
  <sheetData>
    <row r="1" spans="1:5" ht="18.75" customHeight="1"/>
    <row r="2" spans="1:5" s="63" customFormat="1" ht="22.5" customHeight="1">
      <c r="A2" s="416" t="s">
        <v>456</v>
      </c>
      <c r="B2" s="416"/>
      <c r="C2" s="416"/>
      <c r="D2" s="416"/>
      <c r="E2" s="416"/>
    </row>
    <row r="3" spans="1:5" s="64" customFormat="1" ht="12.75" customHeight="1">
      <c r="A3" s="131" t="s">
        <v>166</v>
      </c>
      <c r="B3" s="132" t="s">
        <v>242</v>
      </c>
      <c r="C3" s="133"/>
      <c r="D3" s="134"/>
      <c r="E3" s="134"/>
    </row>
    <row r="4" spans="1:5" s="64" customFormat="1" ht="12.75" customHeight="1">
      <c r="A4" s="131" t="s">
        <v>428</v>
      </c>
      <c r="B4" s="132" t="s">
        <v>243</v>
      </c>
      <c r="C4" s="133"/>
      <c r="D4" s="135"/>
      <c r="E4" s="134"/>
    </row>
    <row r="5" spans="1:5" s="161" customFormat="1" ht="12.75" customHeight="1">
      <c r="A5" s="131" t="s">
        <v>384</v>
      </c>
      <c r="B5" s="132" t="s">
        <v>424</v>
      </c>
      <c r="C5" s="133"/>
      <c r="D5" s="135"/>
      <c r="E5" s="134"/>
    </row>
    <row r="6" spans="1:5" s="64" customFormat="1" ht="12.75" customHeight="1">
      <c r="A6" s="131" t="s">
        <v>167</v>
      </c>
      <c r="B6" s="132" t="s">
        <v>262</v>
      </c>
      <c r="C6" s="132" t="s">
        <v>17</v>
      </c>
      <c r="D6" s="136"/>
      <c r="E6" s="134"/>
    </row>
    <row r="7" spans="1:5" s="64" customFormat="1" ht="12.75" customHeight="1">
      <c r="A7" s="131" t="s">
        <v>169</v>
      </c>
      <c r="B7" s="132" t="s">
        <v>170</v>
      </c>
      <c r="C7" s="137" t="s">
        <v>171</v>
      </c>
      <c r="D7" s="136"/>
      <c r="E7" s="134"/>
    </row>
    <row r="8" spans="1:5" s="161" customFormat="1" ht="12.75" customHeight="1">
      <c r="A8" s="131" t="s">
        <v>425</v>
      </c>
      <c r="B8" s="132" t="s">
        <v>426</v>
      </c>
      <c r="C8" s="137" t="s">
        <v>427</v>
      </c>
      <c r="D8" s="136"/>
      <c r="E8" s="134"/>
    </row>
    <row r="9" spans="1:5" s="64" customFormat="1" ht="15" customHeight="1">
      <c r="A9" s="138"/>
      <c r="B9" s="138"/>
      <c r="C9" s="138"/>
      <c r="D9" s="139" t="s">
        <v>183</v>
      </c>
      <c r="E9" s="140"/>
    </row>
    <row r="10" spans="1:5" s="1" customFormat="1" ht="11.25" customHeight="1">
      <c r="A10" s="419" t="s">
        <v>173</v>
      </c>
      <c r="B10" s="417" t="s">
        <v>174</v>
      </c>
      <c r="C10" s="417" t="s">
        <v>172</v>
      </c>
      <c r="D10" s="417" t="s">
        <v>186</v>
      </c>
      <c r="E10" s="417" t="s">
        <v>176</v>
      </c>
    </row>
    <row r="11" spans="1:5" s="1" customFormat="1" ht="11.25" customHeight="1">
      <c r="A11" s="420"/>
      <c r="B11" s="418"/>
      <c r="C11" s="418" t="s">
        <v>177</v>
      </c>
      <c r="D11" s="418" t="s">
        <v>178</v>
      </c>
      <c r="E11" s="418" t="s">
        <v>179</v>
      </c>
    </row>
    <row r="12" spans="1:5" s="241" customFormat="1" ht="15" customHeight="1">
      <c r="A12" s="144" t="s">
        <v>453</v>
      </c>
      <c r="B12" s="141"/>
      <c r="C12" s="141">
        <v>1</v>
      </c>
      <c r="D12" s="142">
        <v>1500000</v>
      </c>
      <c r="E12" s="143">
        <f t="shared" ref="E12:E14" si="0">+C12*D12</f>
        <v>1500000</v>
      </c>
    </row>
    <row r="13" spans="1:5" s="241" customFormat="1" ht="15" customHeight="1">
      <c r="A13" s="144" t="s">
        <v>454</v>
      </c>
      <c r="B13" s="141"/>
      <c r="C13" s="141">
        <v>1</v>
      </c>
      <c r="D13" s="142">
        <v>1000000</v>
      </c>
      <c r="E13" s="143">
        <f t="shared" si="0"/>
        <v>1000000</v>
      </c>
    </row>
    <row r="14" spans="1:5" s="241" customFormat="1" ht="15" customHeight="1">
      <c r="A14" s="145" t="s">
        <v>432</v>
      </c>
      <c r="B14" s="141"/>
      <c r="C14" s="141">
        <v>1</v>
      </c>
      <c r="D14" s="142">
        <v>800000</v>
      </c>
      <c r="E14" s="143">
        <f t="shared" si="0"/>
        <v>800000</v>
      </c>
    </row>
    <row r="15" spans="1:5" s="241" customFormat="1" ht="15" customHeight="1">
      <c r="A15" s="242" t="s">
        <v>433</v>
      </c>
      <c r="B15" s="141"/>
      <c r="C15" s="141">
        <v>1</v>
      </c>
      <c r="D15" s="142">
        <v>1200000</v>
      </c>
      <c r="E15" s="143">
        <f>+C15*D15</f>
        <v>1200000</v>
      </c>
    </row>
    <row r="16" spans="1:5" s="241" customFormat="1" ht="15" customHeight="1">
      <c r="A16" s="358" t="s">
        <v>455</v>
      </c>
      <c r="B16" s="146"/>
      <c r="C16" s="146">
        <v>1</v>
      </c>
      <c r="D16" s="359">
        <v>800000</v>
      </c>
      <c r="E16" s="140">
        <f>+C16*D16</f>
        <v>800000</v>
      </c>
    </row>
    <row r="17" spans="1:5" s="125" customFormat="1" ht="12.75" customHeight="1">
      <c r="A17" s="147" t="s">
        <v>363</v>
      </c>
      <c r="B17" s="148"/>
      <c r="C17" s="133">
        <f>SUM(C12:C16)</f>
        <v>5</v>
      </c>
      <c r="D17" s="149"/>
      <c r="E17" s="143"/>
    </row>
    <row r="18" spans="1:5" s="125" customFormat="1" ht="12.75" customHeight="1">
      <c r="A18" s="150" t="s">
        <v>180</v>
      </c>
      <c r="B18" s="151"/>
      <c r="C18" s="152"/>
      <c r="D18" s="153"/>
      <c r="E18" s="153">
        <f>SUM(E12:E16)</f>
        <v>5300000</v>
      </c>
    </row>
    <row r="19" spans="1:5" s="125" customFormat="1" ht="12.75" customHeight="1">
      <c r="A19" s="150" t="s">
        <v>181</v>
      </c>
      <c r="B19" s="154"/>
      <c r="C19" s="155"/>
      <c r="D19" s="153"/>
      <c r="E19" s="153">
        <f>+E18*12</f>
        <v>63600000</v>
      </c>
    </row>
    <row r="20" spans="1:5" s="64" customFormat="1" ht="37.5" customHeight="1">
      <c r="A20" s="156"/>
      <c r="B20" s="157"/>
      <c r="C20" s="157"/>
      <c r="D20" s="136"/>
      <c r="E20" s="134"/>
    </row>
    <row r="21" spans="1:5" s="64" customFormat="1" ht="15" customHeight="1">
      <c r="A21" s="156"/>
      <c r="B21" s="157"/>
      <c r="C21" s="157"/>
      <c r="D21" s="136"/>
      <c r="E21" s="134"/>
    </row>
    <row r="22" spans="1:5" s="64" customFormat="1" ht="15" customHeight="1">
      <c r="A22" s="156"/>
      <c r="B22" s="157"/>
      <c r="C22" s="157"/>
      <c r="D22" s="136"/>
      <c r="E22" s="134"/>
    </row>
    <row r="23" spans="1:5" s="64" customFormat="1" ht="15" customHeight="1">
      <c r="A23" s="156"/>
      <c r="B23" s="157"/>
      <c r="C23" s="157"/>
      <c r="D23" s="136"/>
      <c r="E23" s="134"/>
    </row>
    <row r="24" spans="1:5" s="64" customFormat="1" ht="15" customHeight="1">
      <c r="A24" s="156"/>
      <c r="B24" s="157"/>
      <c r="C24" s="157"/>
      <c r="D24" s="136"/>
      <c r="E24" s="134"/>
    </row>
    <row r="25" spans="1:5" s="64" customFormat="1" ht="15" customHeight="1">
      <c r="A25" s="156"/>
      <c r="B25" s="157"/>
      <c r="C25" s="157"/>
      <c r="D25" s="136"/>
      <c r="E25" s="134"/>
    </row>
    <row r="26" spans="1:5" s="64" customFormat="1" ht="15" customHeight="1">
      <c r="A26" s="156"/>
      <c r="B26" s="157"/>
      <c r="C26" s="157"/>
      <c r="D26" s="136"/>
      <c r="E26" s="134"/>
    </row>
    <row r="27" spans="1:5" s="64" customFormat="1" ht="15" customHeight="1">
      <c r="A27" s="156"/>
      <c r="B27" s="157"/>
      <c r="C27" s="157"/>
      <c r="D27" s="136"/>
      <c r="E27" s="134"/>
    </row>
    <row r="28" spans="1:5" s="64" customFormat="1" ht="15" customHeight="1">
      <c r="A28" s="156"/>
      <c r="B28" s="157"/>
      <c r="C28" s="157"/>
      <c r="D28" s="136"/>
      <c r="E28" s="134"/>
    </row>
    <row r="29" spans="1:5" s="64" customFormat="1" ht="15" customHeight="1">
      <c r="A29" s="156"/>
      <c r="B29" s="157"/>
      <c r="C29" s="157"/>
      <c r="D29" s="136"/>
      <c r="E29" s="134"/>
    </row>
    <row r="30" spans="1:5" s="64" customFormat="1" ht="15" customHeight="1">
      <c r="A30" s="156"/>
      <c r="B30" s="157"/>
      <c r="C30" s="157"/>
      <c r="D30" s="136"/>
      <c r="E30" s="134"/>
    </row>
    <row r="31" spans="1:5" s="64" customFormat="1" ht="15" customHeight="1">
      <c r="A31" s="156"/>
      <c r="B31" s="157"/>
      <c r="C31" s="157"/>
      <c r="D31" s="136"/>
      <c r="E31" s="134"/>
    </row>
    <row r="32" spans="1:5" s="64" customFormat="1" ht="15" customHeight="1">
      <c r="A32" s="156"/>
      <c r="B32" s="157"/>
      <c r="C32" s="157"/>
      <c r="D32" s="136"/>
      <c r="E32" s="134"/>
    </row>
    <row r="33" spans="1:5" s="64" customFormat="1" ht="15" customHeight="1">
      <c r="A33" s="156"/>
      <c r="B33" s="157"/>
      <c r="C33" s="157"/>
      <c r="D33" s="136"/>
      <c r="E33" s="134"/>
    </row>
    <row r="34" spans="1:5" s="64" customFormat="1" ht="15" customHeight="1">
      <c r="A34" s="156"/>
      <c r="B34" s="157"/>
      <c r="C34" s="157"/>
      <c r="D34" s="136"/>
      <c r="E34" s="134"/>
    </row>
    <row r="35" spans="1:5" s="64" customFormat="1" ht="15" customHeight="1">
      <c r="A35" s="156"/>
      <c r="B35" s="157"/>
      <c r="C35" s="157"/>
      <c r="D35" s="136"/>
      <c r="E35" s="134"/>
    </row>
    <row r="36" spans="1:5" s="64" customFormat="1" ht="15" customHeight="1">
      <c r="A36" s="156"/>
      <c r="B36" s="157"/>
      <c r="C36" s="157"/>
      <c r="D36" s="136"/>
      <c r="E36" s="134"/>
    </row>
    <row r="37" spans="1:5" s="64" customFormat="1" ht="15" customHeight="1">
      <c r="A37" s="156"/>
      <c r="B37" s="157"/>
      <c r="C37" s="157"/>
      <c r="D37" s="136"/>
      <c r="E37" s="134"/>
    </row>
    <row r="38" spans="1:5" s="64" customFormat="1" ht="15" customHeight="1">
      <c r="A38" s="156"/>
      <c r="B38" s="157"/>
      <c r="C38" s="157"/>
      <c r="D38" s="136"/>
      <c r="E38" s="134"/>
    </row>
    <row r="39" spans="1:5" s="64" customFormat="1" ht="15" customHeight="1">
      <c r="A39" s="156"/>
      <c r="B39" s="157"/>
      <c r="C39" s="157"/>
      <c r="D39" s="136"/>
      <c r="E39" s="134"/>
    </row>
    <row r="40" spans="1:5" s="64" customFormat="1" ht="15" customHeight="1">
      <c r="A40" s="156"/>
      <c r="B40" s="157"/>
      <c r="C40" s="157"/>
      <c r="D40" s="136"/>
      <c r="E40" s="134"/>
    </row>
    <row r="41" spans="1:5" s="64" customFormat="1" ht="15" customHeight="1">
      <c r="A41" s="156"/>
      <c r="B41" s="157"/>
      <c r="C41" s="157"/>
      <c r="D41" s="136"/>
      <c r="E41" s="134"/>
    </row>
    <row r="42" spans="1:5" s="64" customFormat="1" ht="15" customHeight="1">
      <c r="A42" s="156"/>
      <c r="B42" s="157"/>
      <c r="C42" s="157"/>
      <c r="D42" s="136"/>
      <c r="E42" s="134"/>
    </row>
    <row r="43" spans="1:5" s="64" customFormat="1" ht="15" customHeight="1">
      <c r="A43" s="156"/>
      <c r="B43" s="157"/>
      <c r="C43" s="157"/>
      <c r="D43" s="136"/>
      <c r="E43" s="134"/>
    </row>
    <row r="44" spans="1:5" s="64" customFormat="1" ht="17.25" customHeight="1">
      <c r="A44" s="156"/>
      <c r="B44" s="157"/>
      <c r="C44" s="157"/>
      <c r="D44" s="136"/>
      <c r="E44" s="134"/>
    </row>
    <row r="45" spans="1:5" s="64" customFormat="1" ht="17.25" customHeight="1">
      <c r="A45" s="156"/>
      <c r="B45" s="157"/>
      <c r="C45" s="157"/>
      <c r="D45" s="136"/>
      <c r="E45" s="134"/>
    </row>
    <row r="46" spans="1:5" s="64" customFormat="1" ht="20.25" customHeight="1">
      <c r="A46" s="156"/>
      <c r="B46" s="157"/>
      <c r="C46" s="157"/>
      <c r="D46" s="136"/>
      <c r="E46" s="134"/>
    </row>
  </sheetData>
  <mergeCells count="6">
    <mergeCell ref="A2:E2"/>
    <mergeCell ref="A10:A11"/>
    <mergeCell ref="B10:B11"/>
    <mergeCell ref="C10:C11"/>
    <mergeCell ref="D10:D11"/>
    <mergeCell ref="E10:E11"/>
  </mergeCells>
  <pageMargins left="0.89" right="0.19" top="0.93" bottom="0.74803149606299213" header="0.31496062992125984" footer="0.31496062992125984"/>
  <pageSetup paperSize="9" scale="95"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INGRESOS</vt:lpstr>
      <vt:lpstr>EGRESOS</vt:lpstr>
      <vt:lpstr>GASTOS</vt:lpstr>
      <vt:lpstr>CALCULO SALARIO</vt:lpstr>
      <vt:lpstr>CALCULO DIETA</vt:lpstr>
      <vt:lpstr>SUELDO INTE</vt:lpstr>
      <vt:lpstr>anexo inte</vt:lpstr>
      <vt:lpstr>anexo junta</vt:lpstr>
      <vt:lpstr>Jornales</vt:lpstr>
      <vt:lpstr>anexo transito</vt:lpstr>
      <vt:lpstr> F-E01</vt:lpstr>
      <vt:lpstr> F-I01</vt:lpstr>
      <vt:lpstr> F-I02</vt:lpstr>
      <vt:lpstr> F-I03</vt:lpstr>
      <vt:lpstr> F-I04</vt:lpstr>
    </vt:vector>
  </TitlesOfParts>
  <Company>Profesional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2018-02-06T01:37:56Z</cp:lastPrinted>
  <dcterms:created xsi:type="dcterms:W3CDTF">2012-05-08T12:43:15Z</dcterms:created>
  <dcterms:modified xsi:type="dcterms:W3CDTF">2018-02-08T20:09:53Z</dcterms:modified>
</cp:coreProperties>
</file>