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7F3FA79-E02E-40F8-8BA1-1C78F4CCC9EC}" xr6:coauthVersionLast="47" xr6:coauthVersionMax="47" xr10:uidLastSave="{00000000-0000-0000-0000-000000000000}"/>
  <bookViews>
    <workbookView xWindow="-108" yWindow="-108" windowWidth="23256" windowHeight="12456" tabRatio="587" xr2:uid="{07973DAA-15F0-4F7C-B9CB-B3E13FB706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8" i="1" l="1"/>
  <c r="T104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T35" i="1" l="1"/>
  <c r="T9" i="1"/>
  <c r="T7" i="1"/>
  <c r="R257" i="1"/>
  <c r="T257" i="1" s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8" i="1"/>
  <c r="T259" i="1"/>
  <c r="T260" i="1"/>
  <c r="T237" i="1"/>
  <c r="T238" i="1"/>
  <c r="T239" i="1"/>
  <c r="T240" i="1"/>
  <c r="T241" i="1"/>
  <c r="T242" i="1"/>
  <c r="T243" i="1"/>
  <c r="T244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17" i="1"/>
  <c r="T218" i="1"/>
  <c r="T219" i="1"/>
  <c r="T220" i="1"/>
  <c r="T221" i="1"/>
  <c r="T222" i="1"/>
  <c r="T216" i="1"/>
  <c r="T213" i="1"/>
  <c r="T214" i="1"/>
  <c r="T215" i="1"/>
  <c r="T211" i="1"/>
  <c r="T212" i="1"/>
  <c r="T201" i="1"/>
  <c r="T202" i="1"/>
  <c r="T203" i="1"/>
  <c r="T204" i="1"/>
  <c r="T205" i="1"/>
  <c r="T206" i="1"/>
  <c r="T207" i="1"/>
  <c r="T208" i="1"/>
  <c r="T209" i="1"/>
  <c r="T210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27" i="1"/>
  <c r="R269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61" i="1"/>
  <c r="T284" i="1"/>
  <c r="T285" i="1"/>
  <c r="T283" i="1"/>
  <c r="T294" i="1"/>
  <c r="T295" i="1"/>
  <c r="T296" i="1"/>
  <c r="T297" i="1"/>
  <c r="T288" i="1"/>
  <c r="T289" i="1"/>
  <c r="T290" i="1"/>
  <c r="T291" i="1"/>
  <c r="T292" i="1"/>
  <c r="T293" i="1"/>
  <c r="T287" i="1"/>
  <c r="T124" i="1"/>
  <c r="T125" i="1"/>
  <c r="T123" i="1"/>
  <c r="T119" i="1"/>
  <c r="T120" i="1"/>
  <c r="T121" i="1"/>
  <c r="T122" i="1"/>
  <c r="T118" i="1"/>
  <c r="T117" i="1"/>
  <c r="T116" i="1"/>
  <c r="T114" i="1"/>
  <c r="T112" i="1"/>
  <c r="T111" i="1"/>
  <c r="T110" i="1"/>
  <c r="T109" i="1"/>
  <c r="T107" i="1"/>
  <c r="T106" i="1"/>
  <c r="T103" i="1"/>
  <c r="T102" i="1"/>
  <c r="T101" i="1"/>
  <c r="T100" i="1"/>
  <c r="T95" i="1"/>
  <c r="T93" i="1"/>
  <c r="T94" i="1"/>
  <c r="T92" i="1"/>
  <c r="T91" i="1"/>
  <c r="T88" i="1"/>
  <c r="T85" i="1"/>
  <c r="T84" i="1"/>
  <c r="T80" i="1"/>
  <c r="T79" i="1"/>
  <c r="T78" i="1"/>
  <c r="T77" i="1"/>
  <c r="T76" i="1"/>
  <c r="T75" i="1"/>
  <c r="T74" i="1"/>
  <c r="T72" i="1"/>
  <c r="T70" i="1"/>
  <c r="T69" i="1"/>
  <c r="T68" i="1"/>
  <c r="T63" i="1"/>
  <c r="T62" i="1"/>
  <c r="T61" i="1"/>
  <c r="T60" i="1"/>
  <c r="T59" i="1"/>
  <c r="T58" i="1"/>
  <c r="T56" i="1"/>
  <c r="T55" i="1"/>
  <c r="T34" i="1"/>
  <c r="T37" i="1"/>
  <c r="T38" i="1"/>
  <c r="T39" i="1"/>
  <c r="T40" i="1"/>
  <c r="T67" i="1"/>
  <c r="T54" i="1"/>
  <c r="T41" i="1"/>
  <c r="T42" i="1"/>
  <c r="T51" i="1"/>
  <c r="T52" i="1"/>
  <c r="T53" i="1"/>
  <c r="T50" i="1"/>
  <c r="T49" i="1"/>
  <c r="T48" i="1"/>
  <c r="T47" i="1"/>
  <c r="T46" i="1"/>
  <c r="T45" i="1"/>
  <c r="T44" i="1"/>
  <c r="T43" i="1"/>
  <c r="T33" i="1"/>
  <c r="T31" i="1"/>
  <c r="T11" i="1"/>
  <c r="T13" i="1"/>
  <c r="T15" i="1"/>
  <c r="T17" i="1"/>
  <c r="T19" i="1"/>
  <c r="T21" i="1"/>
  <c r="T27" i="1"/>
  <c r="T29" i="1"/>
  <c r="T25" i="1"/>
  <c r="T23" i="1"/>
</calcChain>
</file>

<file path=xl/sharedStrings.xml><?xml version="1.0" encoding="utf-8"?>
<sst xmlns="http://schemas.openxmlformats.org/spreadsheetml/2006/main" count="1461" uniqueCount="633">
  <si>
    <t>MUNICIPALIDAD DE SAN ANTONIO</t>
  </si>
  <si>
    <t xml:space="preserve">PLANILLA GENERAL DE PAGOS </t>
  </si>
  <si>
    <t>C.I.C. N°</t>
  </si>
  <si>
    <t>NOMBRES Y APELLIDOS</t>
  </si>
  <si>
    <t>ESTADO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</si>
  <si>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</si>
  <si>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</si>
  <si>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</si>
  <si>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</si>
  <si>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</si>
  <si>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</si>
  <si>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</si>
  <si>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</si>
  <si>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</si>
  <si>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</si>
  <si>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</si>
  <si>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</si>
  <si>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</si>
  <si>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</si>
  <si>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</si>
  <si>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Gasto de Representacion</t>
  </si>
  <si>
    <t>PERMANENTE</t>
  </si>
  <si>
    <t>Sueldo</t>
  </si>
  <si>
    <t>10.529.900</t>
  </si>
  <si>
    <t>Bonif responsabilidad del Cargo</t>
  </si>
  <si>
    <t>5.000.000</t>
  </si>
  <si>
    <t>1.738.594</t>
  </si>
  <si>
    <t>MARIA LOURDES ESPINOLA VELAZQUEZ</t>
  </si>
  <si>
    <t>Dieta</t>
  </si>
  <si>
    <t>4.509.939</t>
  </si>
  <si>
    <t>EDGAR ARIAS</t>
  </si>
  <si>
    <t>3.000.000</t>
  </si>
  <si>
    <t>2.000.000</t>
  </si>
  <si>
    <t>24.000.000</t>
  </si>
  <si>
    <t>BASILIO GONZALEZ</t>
  </si>
  <si>
    <t>ANDRES ARIAS</t>
  </si>
  <si>
    <t>1.042.756</t>
  </si>
  <si>
    <t xml:space="preserve">RUBEN ANTONIO AQUINO GARCETE </t>
  </si>
  <si>
    <t>1.800.000</t>
  </si>
  <si>
    <t>21.600.000</t>
  </si>
  <si>
    <t>4.677.773</t>
  </si>
  <si>
    <t xml:space="preserve">ELVIA DELGADILLO SANCHEZ </t>
  </si>
  <si>
    <t>CONTRATADO</t>
  </si>
  <si>
    <t>jornales</t>
  </si>
  <si>
    <t>2.112.562</t>
  </si>
  <si>
    <t>25.350.744</t>
  </si>
  <si>
    <t>1.875.264</t>
  </si>
  <si>
    <t xml:space="preserve">IGNACIO BOGADO ROMERO </t>
  </si>
  <si>
    <t>1.149.662</t>
  </si>
  <si>
    <t xml:space="preserve">SINDULFO NOGUERA </t>
  </si>
  <si>
    <t>4.026.184</t>
  </si>
  <si>
    <t>NANCY LORENA FRANCO</t>
  </si>
  <si>
    <t>3.500.000</t>
  </si>
  <si>
    <t>42.000.000</t>
  </si>
  <si>
    <t>1.984.413</t>
  </si>
  <si>
    <t>VICENTE RAMON ALEN AQUINO</t>
  </si>
  <si>
    <t>2.203.804</t>
  </si>
  <si>
    <t>MARTA BEATRIZ BENITEZ BOGADO</t>
  </si>
  <si>
    <t>18.000.000</t>
  </si>
  <si>
    <t>3.819.130</t>
  </si>
  <si>
    <t xml:space="preserve">DAVID ANTONIO VALIENTE GIMENEZ </t>
  </si>
  <si>
    <t>1.707.500</t>
  </si>
  <si>
    <t>2.220.573</t>
  </si>
  <si>
    <t>MIGUEL ANGEL  QUIÑONEZ DIAZ</t>
  </si>
  <si>
    <t>1.071.557</t>
  </si>
  <si>
    <t xml:space="preserve">JUAN DE LA CRUZ  FARIÑA FRETES </t>
  </si>
  <si>
    <t xml:space="preserve">FRANCISCO SOLANO ARIAS RAMIREZ </t>
  </si>
  <si>
    <t>1.649.111</t>
  </si>
  <si>
    <t>BRIGIDO TORRES SALINAS</t>
  </si>
  <si>
    <t>1.600.000</t>
  </si>
  <si>
    <t>2.881.737</t>
  </si>
  <si>
    <t xml:space="preserve">MARY LIZ GONZALEZ GAVILAN </t>
  </si>
  <si>
    <t>4.210.993</t>
  </si>
  <si>
    <t>NERY OSMAR LOPEZ MONTIEL</t>
  </si>
  <si>
    <t>4.447.179</t>
  </si>
  <si>
    <t xml:space="preserve">JAVIER ANTONIO LOPEZ MONTIEL </t>
  </si>
  <si>
    <t>2.850.435</t>
  </si>
  <si>
    <t xml:space="preserve">BERNARDO ALEN AQUINO </t>
  </si>
  <si>
    <t>2.162.621</t>
  </si>
  <si>
    <t>3.757.609</t>
  </si>
  <si>
    <t>2.538.910</t>
  </si>
  <si>
    <t>3.671.696</t>
  </si>
  <si>
    <t>4.358.577</t>
  </si>
  <si>
    <t xml:space="preserve">DAYHANA SOLEY RODRIGUEZ </t>
  </si>
  <si>
    <t>5.072.281</t>
  </si>
  <si>
    <t xml:space="preserve">SONIA ELIZABETH  IRALA RUIZ DIAZ </t>
  </si>
  <si>
    <t xml:space="preserve">ASUNCION AGUILERA VALENZUELA </t>
  </si>
  <si>
    <t>3.568.623</t>
  </si>
  <si>
    <t xml:space="preserve">ROSALIA GONZALEZ DE PEREIRA </t>
  </si>
  <si>
    <t>2.356.917</t>
  </si>
  <si>
    <t>LILIANA NOEMI MORENO PEREIRA</t>
  </si>
  <si>
    <t>4.666.355</t>
  </si>
  <si>
    <t xml:space="preserve">NICOLAS FERNANDO SOSA ROMERO </t>
  </si>
  <si>
    <t>5.898.561</t>
  </si>
  <si>
    <t>HERIBERTO  ARAZI BOGADO</t>
  </si>
  <si>
    <t>7.543.651</t>
  </si>
  <si>
    <t xml:space="preserve">JESUS NIÑO  TORRES GAMARRA </t>
  </si>
  <si>
    <t xml:space="preserve">ELOY FERNANDO RIVEROS GONZALEZ </t>
  </si>
  <si>
    <t>19.200.000</t>
  </si>
  <si>
    <t>1.040.537</t>
  </si>
  <si>
    <t>sueldo</t>
  </si>
  <si>
    <t>4.500.000</t>
  </si>
  <si>
    <t>54.000.000</t>
  </si>
  <si>
    <t>3.430.194</t>
  </si>
  <si>
    <t>JORGE LUIS FERNANDEZ BOGADO</t>
  </si>
  <si>
    <t>JUDITH ELIZABETH MORENO</t>
  </si>
  <si>
    <t>MARILZA SANCHEZ QUIÑONEZ</t>
  </si>
  <si>
    <t>TERESA PRADO</t>
  </si>
  <si>
    <t xml:space="preserve">RAMON RUIZ DIAZ CESPEDES </t>
  </si>
  <si>
    <t>ELADIA ARCE VILLALBA</t>
  </si>
  <si>
    <t>JULIO DAVID SOSA MAIDANA</t>
  </si>
  <si>
    <t>3.668.446</t>
  </si>
  <si>
    <t>3.668.447</t>
  </si>
  <si>
    <t>3.668.448</t>
  </si>
  <si>
    <t>SANTIAGO JAVIER AGUILERA</t>
  </si>
  <si>
    <t>LEANDRO ALFREDO LEON CESPEDES</t>
  </si>
  <si>
    <t>4.886.372</t>
  </si>
  <si>
    <t>3.230.085</t>
  </si>
  <si>
    <t>3.230.086</t>
  </si>
  <si>
    <t>BERNARDINA RODRIGUEZ HERRERA</t>
  </si>
  <si>
    <t>NESTOR RAUL ROUX GAMARRA</t>
  </si>
  <si>
    <t>2.855.060</t>
  </si>
  <si>
    <t>2.855.061</t>
  </si>
  <si>
    <t>CELFIRIO GARCETE</t>
  </si>
  <si>
    <t>2.548.447</t>
  </si>
  <si>
    <t>2.548.448</t>
  </si>
  <si>
    <t xml:space="preserve">JUVENCIO TOMAS GONZALEZ </t>
  </si>
  <si>
    <t>4.203.650</t>
  </si>
  <si>
    <t>4.203.651</t>
  </si>
  <si>
    <t>ALDO ISAIA MACIEL GARAY</t>
  </si>
  <si>
    <t>3.427.595</t>
  </si>
  <si>
    <t>3.427.596</t>
  </si>
  <si>
    <t>GUSTAVO MARIA CAÑIZA</t>
  </si>
  <si>
    <t>1.546.661</t>
  </si>
  <si>
    <t>1.546.662</t>
  </si>
  <si>
    <t xml:space="preserve">EMILIO DAVID ESPINOZA </t>
  </si>
  <si>
    <t>3.618.103</t>
  </si>
  <si>
    <t>3.618.104</t>
  </si>
  <si>
    <t>VALENTIN FERREIRA</t>
  </si>
  <si>
    <t>2.970.760</t>
  </si>
  <si>
    <t>2.970.761</t>
  </si>
  <si>
    <t>WILSON OSMAR PITTONI RODRIGUEZ</t>
  </si>
  <si>
    <t>4.187.862</t>
  </si>
  <si>
    <t>4.187.863</t>
  </si>
  <si>
    <t xml:space="preserve"> 18.000.000</t>
  </si>
  <si>
    <t>1.797.115</t>
  </si>
  <si>
    <t>36.000.000</t>
  </si>
  <si>
    <t>2.458.333</t>
  </si>
  <si>
    <t>29.500.000</t>
  </si>
  <si>
    <t>2.534.638</t>
  </si>
  <si>
    <t>3.416.666</t>
  </si>
  <si>
    <t>1.458.333</t>
  </si>
  <si>
    <t>17.500.000</t>
  </si>
  <si>
    <t>2.075.856</t>
  </si>
  <si>
    <t>24.910.272</t>
  </si>
  <si>
    <t>2.250.621</t>
  </si>
  <si>
    <t>25.025.658</t>
  </si>
  <si>
    <t>2.457.245</t>
  </si>
  <si>
    <t>2.173.141</t>
  </si>
  <si>
    <t>26.077.692</t>
  </si>
  <si>
    <t>2.603.333</t>
  </si>
  <si>
    <t>4.466.346</t>
  </si>
  <si>
    <t>58.500.000</t>
  </si>
  <si>
    <t>26,000,000</t>
  </si>
  <si>
    <t>5,212,284</t>
  </si>
  <si>
    <t>JOSÉ ANTONIO PASCALE</t>
  </si>
  <si>
    <t>ATILIO SERNA</t>
  </si>
  <si>
    <t>1,889,235</t>
  </si>
  <si>
    <t>1,294,203</t>
  </si>
  <si>
    <t>2,494,000</t>
  </si>
  <si>
    <t xml:space="preserve">DANIELA AYALA DE GALEANO </t>
  </si>
  <si>
    <t xml:space="preserve">DELIA DALILA ZARZA SALDIVAR </t>
  </si>
  <si>
    <t>4,556,030</t>
  </si>
  <si>
    <t>LIZ TERESA ANTUNEZ CORONEL</t>
  </si>
  <si>
    <t>4,945,279</t>
  </si>
  <si>
    <t>4,435,887</t>
  </si>
  <si>
    <t>ARACELY GOMEZ LEZCANO</t>
  </si>
  <si>
    <t>3,745,540</t>
  </si>
  <si>
    <t>4,754,917</t>
  </si>
  <si>
    <t xml:space="preserve">MEIBER MARINA RODAS RIQUELME </t>
  </si>
  <si>
    <t>4,513,883</t>
  </si>
  <si>
    <t>EMILIANA GIMENEZ CACERES</t>
  </si>
  <si>
    <t>1,848,146</t>
  </si>
  <si>
    <t>RICARDO DANIEL FRANCO</t>
  </si>
  <si>
    <t>4,545,927</t>
  </si>
  <si>
    <t>3,718,854</t>
  </si>
  <si>
    <t>NIDIA CORINA AGÜERO DE BAEZ</t>
  </si>
  <si>
    <t>6,541,620</t>
  </si>
  <si>
    <t>DANIEL LEZCANO</t>
  </si>
  <si>
    <t>4,206,570</t>
  </si>
  <si>
    <t>3,671,727</t>
  </si>
  <si>
    <t>DARIO DAVID ZARZA SALDIVAR</t>
  </si>
  <si>
    <t>4,544,450</t>
  </si>
  <si>
    <t>2,958,108</t>
  </si>
  <si>
    <t>AURORA ACOSTA VDA DE PERALTA</t>
  </si>
  <si>
    <t>4,405,087</t>
  </si>
  <si>
    <t>5,811,541</t>
  </si>
  <si>
    <t>5,152,421</t>
  </si>
  <si>
    <t>AMANDA BENITEZ AREVALOS</t>
  </si>
  <si>
    <t>6,561,985</t>
  </si>
  <si>
    <t>MIRNA GRACIELA AMARILLA SAMANIEGO</t>
  </si>
  <si>
    <t>3,210,270</t>
  </si>
  <si>
    <t>2,900,830</t>
  </si>
  <si>
    <t>EVANGELISTA GIMENEZ</t>
  </si>
  <si>
    <t>6,953,444</t>
  </si>
  <si>
    <t>AMALIO FRANCISCO MORINIGO</t>
  </si>
  <si>
    <t>4,263,816</t>
  </si>
  <si>
    <t>DIANA RAQUEL CACERES ARCE</t>
  </si>
  <si>
    <t>6,792,740</t>
  </si>
  <si>
    <t>MATIAS MENDOZA</t>
  </si>
  <si>
    <t>3,264,369</t>
  </si>
  <si>
    <t>4,752,675</t>
  </si>
  <si>
    <t>4,001,428</t>
  </si>
  <si>
    <t>4,886,574</t>
  </si>
  <si>
    <t>1,204,235</t>
  </si>
  <si>
    <t>3,673,366</t>
  </si>
  <si>
    <t>4,410,640</t>
  </si>
  <si>
    <t>3,675,014</t>
  </si>
  <si>
    <t>ARTURO FLORES REJALAGA</t>
  </si>
  <si>
    <t>2,128,997</t>
  </si>
  <si>
    <t>NELLY LEZCANO DE GARCETE</t>
  </si>
  <si>
    <t>5,001,131</t>
  </si>
  <si>
    <t>JUAN ARIEL LOPEZ</t>
  </si>
  <si>
    <t>4,951,882</t>
  </si>
  <si>
    <t>CRISTHIAN DARIO BARRIOZ</t>
  </si>
  <si>
    <t>4,370,943</t>
  </si>
  <si>
    <t>MARIO ADOLFO RAMIREZ</t>
  </si>
  <si>
    <t>5,201,325</t>
  </si>
  <si>
    <t>ROCIO JAZMIN ACUÑA VERA</t>
  </si>
  <si>
    <t>5,307,532</t>
  </si>
  <si>
    <t>SAMMY NOEMI GRANCE BENITEZ</t>
  </si>
  <si>
    <t>3,736,095</t>
  </si>
  <si>
    <t>FAPTIMA RAMIREZ DE BURGOS</t>
  </si>
  <si>
    <t>4,972,833</t>
  </si>
  <si>
    <t>ANDREA VAZQUEZ CASCO</t>
  </si>
  <si>
    <t>4,252,842</t>
  </si>
  <si>
    <t>3,420,867</t>
  </si>
  <si>
    <t>GERARDO GAYOSO JORGGE</t>
  </si>
  <si>
    <t>5,570,539</t>
  </si>
  <si>
    <t>LUCAS MANUEL MOLINAS GENES</t>
  </si>
  <si>
    <t>5,663,129</t>
  </si>
  <si>
    <t>MARGARITA NOTARIO BOURGOING</t>
  </si>
  <si>
    <t>4,410,646</t>
  </si>
  <si>
    <t>3,194,083</t>
  </si>
  <si>
    <t>5,104,209</t>
  </si>
  <si>
    <t>3,668,642</t>
  </si>
  <si>
    <t xml:space="preserve">LILIAN MENDEZ GALEANO </t>
  </si>
  <si>
    <t>5,759,843</t>
  </si>
  <si>
    <t>4,985,828</t>
  </si>
  <si>
    <t>NINFA SAMANIEGO RECALDE</t>
  </si>
  <si>
    <t>1,122,704</t>
  </si>
  <si>
    <t>REINALDO MAIDANA GALEANO</t>
  </si>
  <si>
    <t>3,357,373</t>
  </si>
  <si>
    <t>ROBERTO MOREL GIMENEZ</t>
  </si>
  <si>
    <t>5,075,745</t>
  </si>
  <si>
    <t>4,029,553</t>
  </si>
  <si>
    <t>AGUSTIN GIRARDONI FERNANDEZ</t>
  </si>
  <si>
    <t>1,956,244</t>
  </si>
  <si>
    <t>ISIDRO AGÜERO MARTÌNEZ</t>
  </si>
  <si>
    <t>3,439,148</t>
  </si>
  <si>
    <t>CLAUDIO ELIZARDO DEMEO</t>
  </si>
  <si>
    <t>2,410,632</t>
  </si>
  <si>
    <t>CRISTOBAL BOGADO GOMEZ</t>
  </si>
  <si>
    <t>1,995,197</t>
  </si>
  <si>
    <t>DIOSNEL ARRIOLA VILLALBA</t>
  </si>
  <si>
    <t>3,283,370</t>
  </si>
  <si>
    <t>5,615,347</t>
  </si>
  <si>
    <t>JOSE EDUARDO DIARTE ARAUJO</t>
  </si>
  <si>
    <t>6,543,907</t>
  </si>
  <si>
    <t>5,660,279</t>
  </si>
  <si>
    <t>MAYRA ARAMI MEDINA ENCISO</t>
  </si>
  <si>
    <t>5,443,570</t>
  </si>
  <si>
    <t>1,774,950</t>
  </si>
  <si>
    <t>ESTEBAN DIONICIO RUIZ DIAZ</t>
  </si>
  <si>
    <t>2,322,058</t>
  </si>
  <si>
    <t>6,540,411</t>
  </si>
  <si>
    <t>3,673,479</t>
  </si>
  <si>
    <t>IGNACIA BEATRIZ LEIVA DIAZ</t>
  </si>
  <si>
    <t>4,818,059</t>
  </si>
  <si>
    <t>ADALINA MABEL AGÜERO</t>
  </si>
  <si>
    <t>6,501,269</t>
  </si>
  <si>
    <t>KARINA ROMERO ARCE</t>
  </si>
  <si>
    <t>2,991,965</t>
  </si>
  <si>
    <t>4,410,653</t>
  </si>
  <si>
    <t>MAIDA CELINA GIMENEZ</t>
  </si>
  <si>
    <t>3,827,998</t>
  </si>
  <si>
    <t>1,186,719</t>
  </si>
  <si>
    <t>LIDIA MARIANA ROJAS</t>
  </si>
  <si>
    <t>1,541,424</t>
  </si>
  <si>
    <t>EUGENIA FLEITAS ISASI</t>
  </si>
  <si>
    <t>1,224,954</t>
  </si>
  <si>
    <t>JULIANA SANTACRUZ PEREIRA</t>
  </si>
  <si>
    <t>3,920,465</t>
  </si>
  <si>
    <t>6,574,843</t>
  </si>
  <si>
    <t>5,364,292</t>
  </si>
  <si>
    <t>EDGAR JOSE GARCETE ORTIZ</t>
  </si>
  <si>
    <t>5,444,920</t>
  </si>
  <si>
    <t>FABIO ERNESTO SOSA PAREDES</t>
  </si>
  <si>
    <t>5,440,439</t>
  </si>
  <si>
    <t>CESAR GIULIANO VEGA BRITEZ</t>
  </si>
  <si>
    <t>1,207,288</t>
  </si>
  <si>
    <t>IGNACIO OLMEDO ARIAS</t>
  </si>
  <si>
    <t>4,344,241</t>
  </si>
  <si>
    <t>ROXANA MARCELA VILLALBA</t>
  </si>
  <si>
    <t>2,467,696</t>
  </si>
  <si>
    <t>MARTHA JOSEFINA ACUÑA LEZCANO</t>
  </si>
  <si>
    <t>2,569,542</t>
  </si>
  <si>
    <t>BENIGNO AMARILLA PAIVA</t>
  </si>
  <si>
    <t>4,101,633</t>
  </si>
  <si>
    <t>6,357,728</t>
  </si>
  <si>
    <t>MARCO DAVID AYALA RODRIGUEZ</t>
  </si>
  <si>
    <t>6,313,734</t>
  </si>
  <si>
    <t>1,444,199</t>
  </si>
  <si>
    <t>ROMAN ACOSTA</t>
  </si>
  <si>
    <t>4,433,040</t>
  </si>
  <si>
    <t>CECILIO ALVARENGA</t>
  </si>
  <si>
    <t>3,670,783</t>
  </si>
  <si>
    <t>3,660,783</t>
  </si>
  <si>
    <t>5,279,367</t>
  </si>
  <si>
    <t>1,833,411</t>
  </si>
  <si>
    <t>EDISON THOMEN OLAZAR</t>
  </si>
  <si>
    <t>6,604,395</t>
  </si>
  <si>
    <t>5,005,605</t>
  </si>
  <si>
    <t>YENIFER LOPEZ ARECO</t>
  </si>
  <si>
    <t>4,191,238</t>
  </si>
  <si>
    <t>6,278,190</t>
  </si>
  <si>
    <t>TERESITA DE JESÚS MONTIEL ARIAS</t>
  </si>
  <si>
    <t>LEANDRO RODRIGO VARGAS</t>
  </si>
  <si>
    <t>2,608,195</t>
  </si>
  <si>
    <t>3,801,065</t>
  </si>
  <si>
    <t>PEDRO PABLO GIMÉNEZ</t>
  </si>
  <si>
    <t>2,267,063</t>
  </si>
  <si>
    <t>3,554,918</t>
  </si>
  <si>
    <t>4,654,514</t>
  </si>
  <si>
    <t>3,261,597</t>
  </si>
  <si>
    <t>3,650,033</t>
  </si>
  <si>
    <t>ALFREDO FARIÑA FRUTOS</t>
  </si>
  <si>
    <t>5,687,897</t>
  </si>
  <si>
    <t>KATHYA JOHANA CAÑIZA RIOS</t>
  </si>
  <si>
    <t xml:space="preserve">       4,255,145</t>
  </si>
  <si>
    <t>CESAR ANTONIO BENITEZ LOPEZ</t>
  </si>
  <si>
    <t>4,694,309</t>
  </si>
  <si>
    <t>5,892,098</t>
  </si>
  <si>
    <t>1,250,839</t>
  </si>
  <si>
    <t>PEDRO DIONISIO VELAZQUEZ</t>
  </si>
  <si>
    <t>2,430,284</t>
  </si>
  <si>
    <t>MARIANO VERA TORRES</t>
  </si>
  <si>
    <t>4,345,408</t>
  </si>
  <si>
    <t>4,172,247</t>
  </si>
  <si>
    <t>PATRICIA VIVIANA YAMBAY ORTIZ</t>
  </si>
  <si>
    <t>5,268,792</t>
  </si>
  <si>
    <t>4,644,576</t>
  </si>
  <si>
    <t>DAVID ALEJANDRO ALMIRON</t>
  </si>
  <si>
    <t>3,566,604</t>
  </si>
  <si>
    <t>MARTA PATRICIA MONTIEL</t>
  </si>
  <si>
    <t>2,916,111</t>
  </si>
  <si>
    <t>AQUILES SERVIN RODRÍGUEZ</t>
  </si>
  <si>
    <t>2,952,228</t>
  </si>
  <si>
    <t>1,547,309</t>
  </si>
  <si>
    <t>5,645,791</t>
  </si>
  <si>
    <t>MATIAS DOMINGUEZ</t>
  </si>
  <si>
    <t>2,901,322</t>
  </si>
  <si>
    <t>LUCILA SOLEDAD FRANCO</t>
  </si>
  <si>
    <t>5,123,922</t>
  </si>
  <si>
    <t>BARBARA VIANA VELAZQUEZ</t>
  </si>
  <si>
    <t>4,172,303</t>
  </si>
  <si>
    <t>3,720,207</t>
  </si>
  <si>
    <t>ARISTIDES ORTELLADO ESTECHE</t>
  </si>
  <si>
    <t>CRISTHIAN RAMON VELAZQUEZ RODRIGUEZ</t>
  </si>
  <si>
    <t>1,735,407</t>
  </si>
  <si>
    <t>DOMINGA MARTINEZ DE VEGA</t>
  </si>
  <si>
    <t>4,590,021</t>
  </si>
  <si>
    <t>5,530,851</t>
  </si>
  <si>
    <t>2,154,334</t>
  </si>
  <si>
    <t>ALCIBIADES AYALA RODRÍGUEZ</t>
  </si>
  <si>
    <t>5,742,449</t>
  </si>
  <si>
    <t>WILFRIDO OCAMPOS NOGUERA</t>
  </si>
  <si>
    <t>2,304,838</t>
  </si>
  <si>
    <t>AMANCIO YBARRA GENEZ</t>
  </si>
  <si>
    <t>4,312,847</t>
  </si>
  <si>
    <t>SONIA ELIZABETH MARTINEZ SALINAS</t>
  </si>
  <si>
    <t>5,095,393</t>
  </si>
  <si>
    <t>GABRIELA ESPINOLA ACOSTA</t>
  </si>
  <si>
    <t>1,454,971</t>
  </si>
  <si>
    <t>4,692,695</t>
  </si>
  <si>
    <t>WALTER FERNANDEZ DUARTE</t>
  </si>
  <si>
    <t>5,190,227</t>
  </si>
  <si>
    <t>JOSE ANTONIO CESPEDES</t>
  </si>
  <si>
    <t>4,819,970</t>
  </si>
  <si>
    <t>FATIMA RAQUEL MELGAREJO</t>
  </si>
  <si>
    <t>2,522,613</t>
  </si>
  <si>
    <t>PEDRO PABLO BAZAN VERGARA</t>
  </si>
  <si>
    <t>2,497,280</t>
  </si>
  <si>
    <t>ADOLFO PORTILLO</t>
  </si>
  <si>
    <t>5,898,670</t>
  </si>
  <si>
    <t>JOSE IGNACIO AZARI BOGADO</t>
  </si>
  <si>
    <t>1,817,148</t>
  </si>
  <si>
    <t>AMBROSIO PINHO PANIAGUA</t>
  </si>
  <si>
    <t>1,505,875</t>
  </si>
  <si>
    <t>JULIAN GONZALEZ BENITEZ</t>
  </si>
  <si>
    <t>1,997,040</t>
  </si>
  <si>
    <t>RAMON ORTELLADO ESTECHE</t>
  </si>
  <si>
    <t>2,384,149</t>
  </si>
  <si>
    <t>ELADIO RUIZ GONZALEZ</t>
  </si>
  <si>
    <t>6,794,597</t>
  </si>
  <si>
    <t>BLAS GUSTAVO RECALDE SILVA</t>
  </si>
  <si>
    <t>3,973,675</t>
  </si>
  <si>
    <t>5,213,625</t>
  </si>
  <si>
    <t>5,034,815</t>
  </si>
  <si>
    <t>MARIBEL BENITEZ BENITEZ</t>
  </si>
  <si>
    <t>3,644,964</t>
  </si>
  <si>
    <t>CARLOS TORRES LOPEZ</t>
  </si>
  <si>
    <t>ELIGIO DANIEL ORTIZ</t>
  </si>
  <si>
    <t>1,737,906</t>
  </si>
  <si>
    <t>CRISPIN GIMENEZ</t>
  </si>
  <si>
    <t>EJECUTIVO MUNICIPAL</t>
  </si>
  <si>
    <t>JUAN CARLOS GARCETE BENITEZ</t>
  </si>
  <si>
    <t>1,040,538</t>
  </si>
  <si>
    <t>ANA MARIA MARTINEZ DE RIVAROLA</t>
  </si>
  <si>
    <t>JORGE VAZQUEZ CANO</t>
  </si>
  <si>
    <t>SUELDO</t>
  </si>
  <si>
    <t>3,607,762</t>
  </si>
  <si>
    <t>ANGELA NANCY GARCIA TOLEDO</t>
  </si>
  <si>
    <t>4,095,698</t>
  </si>
  <si>
    <t>RUBEN AQUINO GARCETE</t>
  </si>
  <si>
    <t>1,042,756</t>
  </si>
  <si>
    <t>2,084,802</t>
  </si>
  <si>
    <t>YNOCENCIO MENDOZA BARRIOS</t>
  </si>
  <si>
    <t>ALICE FERNANDA GARCIA GARCETE</t>
  </si>
  <si>
    <t>ANGELICA MABEL RUIZ DIAZ</t>
  </si>
  <si>
    <t>ARIEL MERELES ROJAS</t>
  </si>
  <si>
    <t>BLANCA CELINA TORALES ESPINOLA</t>
  </si>
  <si>
    <t>BRIAN ADALBERTO FLORENTIN GONZALEZ</t>
  </si>
  <si>
    <t>CARLOS SEBASTIAN SALINAS GONZALEZ</t>
  </si>
  <si>
    <t>CARLOS JAVIER FERNANDEZ CORONEL</t>
  </si>
  <si>
    <t>CELESTINA BENITEZ MACIEL</t>
  </si>
  <si>
    <t xml:space="preserve">CLARA ESTEFANIA RUIZ DIAZ AGÜERO </t>
  </si>
  <si>
    <t>CRISTIAN JESUS GIMENEZ LEIVA</t>
  </si>
  <si>
    <t>CYNTHIA GUADALUPE RUIZ DIAZ CABRERA</t>
  </si>
  <si>
    <t>CYNTHIA PAOLA VARGAS CASTILLO</t>
  </si>
  <si>
    <t>EMILIO JAVIER ALMADA NAVARRO</t>
  </si>
  <si>
    <t>EUGENIO SERNA BAEZ</t>
  </si>
  <si>
    <t>EULALIA LUCIA FERREIRA DE MARTINEZ</t>
  </si>
  <si>
    <t>FLORENCIANA GONZALEZ OJEDA</t>
  </si>
  <si>
    <t>FATIMA LORENA MOLINAS AQUINO</t>
  </si>
  <si>
    <t>FRANCISCO FERNANDO CAMPUZANO</t>
  </si>
  <si>
    <t>GABRIELA SOLEDAD RUIZ DIAZ AGÜERO</t>
  </si>
  <si>
    <t>GERONIMO LOPEZ VERA</t>
  </si>
  <si>
    <t>GUSTAVO MANUEL CAÑIZA RIOS</t>
  </si>
  <si>
    <t>JAIME YNSAURRALDE OLMEDO</t>
  </si>
  <si>
    <t>JESSICA ABIGAIL GONZALEZ MONGES</t>
  </si>
  <si>
    <t>JOEL ROSALINO BOGADO MARTINEZ</t>
  </si>
  <si>
    <t>JORGE ANDRES SOSA RODRIGUEZ</t>
  </si>
  <si>
    <t>JOSE MANUEL VELAZQUEZ SAUCEDO</t>
  </si>
  <si>
    <t>JOSE CONCEPCION INSFRAN OJEDA</t>
  </si>
  <si>
    <t>JUAN CARLOS BRITOS GODOY</t>
  </si>
  <si>
    <t>JUAN FRANCISCO SOSA ACHUCARRO</t>
  </si>
  <si>
    <t>JULIAN FELIX FELITAS PAIVA</t>
  </si>
  <si>
    <t>KAREN JOHANA TROCHE CAMPUZANO</t>
  </si>
  <si>
    <t>KAROL IBELICE FRANCOU ROMERO</t>
  </si>
  <si>
    <t>LIZ NATALIA ORTELLADO AGUILERA</t>
  </si>
  <si>
    <t>LORENZO RAMON GARAY</t>
  </si>
  <si>
    <t>LUIS ENRIQUE ORUE CESPEDES</t>
  </si>
  <si>
    <t>LUIS FERNANDO AMARILLA VARGAS</t>
  </si>
  <si>
    <t>MABEL AZUCENA AYALA LÓPEZ</t>
  </si>
  <si>
    <t xml:space="preserve">MARCOS RAMON PATIÑO BENITEZ </t>
  </si>
  <si>
    <t>MARIA HERMINIA DIAZ GONZALEZ</t>
  </si>
  <si>
    <t>MARIA DIGNA RUIZ AYALA</t>
  </si>
  <si>
    <t>MARIA DOMINGA ZALAZAR CENTURION</t>
  </si>
  <si>
    <t xml:space="preserve">MAURO MARTIN THOMPSON ZELAYA </t>
  </si>
  <si>
    <t>MERCEDES ASUNCION AGÜERO BENITEZ</t>
  </si>
  <si>
    <t>NADIA BEATRIZ GOMEZ CENTURIÓN</t>
  </si>
  <si>
    <t>PABLO ALEJANDRO ARMOA TROMBETTA</t>
  </si>
  <si>
    <t>RODOLFO ZARZA SALDIVAR</t>
  </si>
  <si>
    <t>RODRIGO JAVIER SANABRIA CHAMORRO</t>
  </si>
  <si>
    <t xml:space="preserve">ROLANDO  SABINO SANCHEZ DELGADILLO </t>
  </si>
  <si>
    <t>RUTH MARIEL BARRETO BENITEZ</t>
  </si>
  <si>
    <t>SANDRA FRANCO ACOSTA</t>
  </si>
  <si>
    <t>SANTIAGO AGUERO FERREIRA</t>
  </si>
  <si>
    <t>SANTIAGO NICOLAS INSAURRALDE VERA</t>
  </si>
  <si>
    <t>SARA VANESSA BENITEZ FERREIRA</t>
  </si>
  <si>
    <t>VALENTIN VERA RIOS</t>
  </si>
  <si>
    <t>VANINA SOLEDAD PEREIRA FRUTOS</t>
  </si>
  <si>
    <t>VICTOR ORLANDO ACUÑA PORTILLO</t>
  </si>
  <si>
    <t>VICTOR DANIEL AGÜERO BARRIENTOS</t>
  </si>
  <si>
    <t>VICTOR CIPRIANO RIOS GARCETE</t>
  </si>
  <si>
    <t>VICTOR DE JESUS BENITEZ ESPINOZA</t>
  </si>
  <si>
    <t>VIRGILIO DANIEL VERA</t>
  </si>
  <si>
    <t>YESSICA BEATRIZ URGHUATT ORTIZ</t>
  </si>
  <si>
    <t>ROBERTO DANIEL CHENA GIMENEZ</t>
  </si>
  <si>
    <t>JORGE REINERO RODRIGUEZ GARCETE</t>
  </si>
  <si>
    <t>KATHERIN MARIA SALDIVAR ESPINOLA</t>
  </si>
  <si>
    <t>GUMERCINDO HUGO ROLÓN CABRERA</t>
  </si>
  <si>
    <t>MARIA DE JESUS BALLEJO</t>
  </si>
  <si>
    <t>LIZ LORENA GIMENEZ TORRES</t>
  </si>
  <si>
    <t>ESTEBAN HERMOSILLA VALIENTE</t>
  </si>
  <si>
    <t>GEREMY MOISES MELGAREJO AGÜERO</t>
  </si>
  <si>
    <t>EDUARDO RAMON SARACHO ORTIZ</t>
  </si>
  <si>
    <t>MARIANO SOSA SANTACRUZ</t>
  </si>
  <si>
    <t>JORGE ADRIAN RECALDE NOGUERA</t>
  </si>
  <si>
    <t>CLAUDIO FLORENTIN</t>
  </si>
  <si>
    <t>SUSANA MARIA SILVA ROJAS</t>
  </si>
  <si>
    <t>CLAUDIA ESTIGARRIBIA QUIÑONEZ</t>
  </si>
  <si>
    <t>JANET MONSERRAT MENDOZA RAMIREZ</t>
  </si>
  <si>
    <t xml:space="preserve">LUZ RAQUEL ROLON SAMANIEGO </t>
  </si>
  <si>
    <t>CRISTHIAN DAVID IBARROLA HERMOSA</t>
  </si>
  <si>
    <t>RAFAEL MENDOZA CACERES</t>
  </si>
  <si>
    <t>ANDRES EUSEBIO DIARTE</t>
  </si>
  <si>
    <t>CLARA BELEN BENITEZ</t>
  </si>
  <si>
    <t>JUAN A. FIGUEREDO</t>
  </si>
  <si>
    <t>MAURICIO DANIEL VARELA</t>
  </si>
  <si>
    <t>DIANA LUJAN ACOSTA FERNANDEZ</t>
  </si>
  <si>
    <t>HUGO RAFAEL CABALLERO MEDINA</t>
  </si>
  <si>
    <t>ROSALBA SANTACRUZ DIARTE</t>
  </si>
  <si>
    <t>RODOLFO FERNANDEZ RUIZ</t>
  </si>
  <si>
    <t>DENIS EZEQUIEL ORREGO GONZALEZ</t>
  </si>
  <si>
    <t>CELSO OBDULIO GALEANO BRIZUELA</t>
  </si>
  <si>
    <t>ARNULFO RAUL DIAZ SANABRIA</t>
  </si>
  <si>
    <t>MIGUEL ANGEL SALINAS NUÑEZ</t>
  </si>
  <si>
    <t>GABRIEL GARCIA CABALLERO</t>
  </si>
  <si>
    <t>DIEGO MANUEL TOÑANEZ BENITEZ</t>
  </si>
  <si>
    <t>FREDY PINHO FURTOS</t>
  </si>
  <si>
    <t>OSMAR DAVID ROTELA CRISTALDO</t>
  </si>
  <si>
    <t>ANDERSON FERMIN GONZALEZ FLORENTIN</t>
  </si>
  <si>
    <t>ANGEL DIOSNEL RECALDE THOMEN</t>
  </si>
  <si>
    <t>FEDERICO MARCIANO SOLEY ORTIZ</t>
  </si>
  <si>
    <t>FERMIN MALDONADO MORINIGO</t>
  </si>
  <si>
    <t xml:space="preserve">MARTA EDITH FRANCO DE CENTURION </t>
  </si>
  <si>
    <t>MARTIN DAVID AGÜERO BARRIENTOS</t>
  </si>
  <si>
    <t>RAMONA SALDIVAR DE FIGUEREDO</t>
  </si>
  <si>
    <t>4,757,660</t>
  </si>
  <si>
    <t>3,874,523</t>
  </si>
  <si>
    <t>3,188,383</t>
  </si>
  <si>
    <t>3,682,244</t>
  </si>
  <si>
    <t>4,921,617</t>
  </si>
  <si>
    <t>4,240,598</t>
  </si>
  <si>
    <t>4,790,523</t>
  </si>
  <si>
    <t>5,376,349</t>
  </si>
  <si>
    <t>5,403,589</t>
  </si>
  <si>
    <t>3,560,728</t>
  </si>
  <si>
    <t>-</t>
  </si>
  <si>
    <t>2,148,090</t>
  </si>
  <si>
    <t>2,349,379</t>
  </si>
  <si>
    <t>1,796,226</t>
  </si>
  <si>
    <t>5,509,400</t>
  </si>
  <si>
    <t>2,192,546</t>
  </si>
  <si>
    <t>4,240,541</t>
  </si>
  <si>
    <t>4,468,984</t>
  </si>
  <si>
    <t>2,358,997</t>
  </si>
  <si>
    <t>1,721,729</t>
  </si>
  <si>
    <t>7,713,571</t>
  </si>
  <si>
    <t>,2,098,180</t>
  </si>
  <si>
    <t>3,194,450</t>
  </si>
  <si>
    <t>4,490,391</t>
  </si>
  <si>
    <t>4,904,051</t>
  </si>
  <si>
    <t>2,470,978</t>
  </si>
  <si>
    <t>JOSE ANTONIO SAGAZ RIVEROS</t>
  </si>
  <si>
    <t>4,291,292</t>
  </si>
  <si>
    <t>GUILLERMINA MONTIEL</t>
  </si>
  <si>
    <t>ROQUE BARRIOS VERDUM</t>
  </si>
  <si>
    <t>1,065,176</t>
  </si>
  <si>
    <t>ANA MARIA ARANDA</t>
  </si>
  <si>
    <t>1,614,126</t>
  </si>
  <si>
    <t>5,330,740</t>
  </si>
  <si>
    <t>5,900,646</t>
  </si>
  <si>
    <t>6,251,600</t>
  </si>
  <si>
    <t>5,988,672</t>
  </si>
  <si>
    <t>VICTOR VALENTIN PINTOS ESCURRAS</t>
  </si>
  <si>
    <t>4,833,959</t>
  </si>
  <si>
    <t>GONZALO IVAN ARIAS PRESENTADO</t>
  </si>
  <si>
    <t>1,895,009</t>
  </si>
  <si>
    <t>DARIO GONZALEZ BENITEZ</t>
  </si>
  <si>
    <t>5,143,565</t>
  </si>
  <si>
    <t>1,713,748</t>
  </si>
  <si>
    <t>2,426,898</t>
  </si>
  <si>
    <t>SANTIAGO CESPEDES</t>
  </si>
  <si>
    <t>1,332,684</t>
  </si>
  <si>
    <t>VIRGINIA OLMEDO BARRETO</t>
  </si>
  <si>
    <t>1,939,214</t>
  </si>
  <si>
    <t>4,464,568</t>
  </si>
  <si>
    <t>5,497,054</t>
  </si>
  <si>
    <t>JOSE SAMUEL GALEANO BRIZUELA</t>
  </si>
  <si>
    <t>4,676,491</t>
  </si>
  <si>
    <t>3,658,639</t>
  </si>
  <si>
    <t>BRUNO RODRIGO DENIS RODAAS</t>
  </si>
  <si>
    <t>3,176,781</t>
  </si>
  <si>
    <t>1,024,060</t>
  </si>
  <si>
    <t>PABLO BARRETO PUCHETA</t>
  </si>
  <si>
    <t>3,525,224</t>
  </si>
  <si>
    <t>VICTOR MANUEL ARROYO</t>
  </si>
  <si>
    <t>CARLOS ALBERTO VELAZQUEZ</t>
  </si>
  <si>
    <t>6,312,979</t>
  </si>
  <si>
    <t>400.00</t>
  </si>
  <si>
    <t>ALMIDES IVAN PITTONU LOPEZ</t>
  </si>
  <si>
    <t>4,649,314</t>
  </si>
  <si>
    <t>5,985,458</t>
  </si>
  <si>
    <t>ESTEBAN MENDOZA CACERES</t>
  </si>
  <si>
    <t>ANDRES GARCETE</t>
  </si>
  <si>
    <t>2,511,556</t>
  </si>
  <si>
    <t>EVER NERY LOPEZ CALDERON</t>
  </si>
  <si>
    <t>SANDRA OLMEDO</t>
  </si>
  <si>
    <t>6,540,904</t>
  </si>
  <si>
    <t>CRISTIAN RAMON RIVAS AYALA</t>
  </si>
  <si>
    <t>ALFREDO BENITEZ</t>
  </si>
  <si>
    <t>5,609,904</t>
  </si>
  <si>
    <t>VANESSA BEATRIZ SALINAS CORONEL</t>
  </si>
  <si>
    <t>AGUINALDO 2023</t>
  </si>
  <si>
    <t>N°</t>
  </si>
  <si>
    <t>13,000,000</t>
  </si>
  <si>
    <t>12,000,000</t>
  </si>
  <si>
    <t>7,400,000</t>
  </si>
  <si>
    <t>6,000,000</t>
  </si>
  <si>
    <t>25,683,657</t>
  </si>
  <si>
    <t>6,900,000</t>
  </si>
  <si>
    <t>6,230,781</t>
  </si>
  <si>
    <t>8,000,000</t>
  </si>
  <si>
    <t>6,083,337</t>
  </si>
  <si>
    <t>12,769,336</t>
  </si>
  <si>
    <t>6,596,186</t>
  </si>
  <si>
    <t>20,000,000</t>
  </si>
  <si>
    <t>22,027,227</t>
  </si>
  <si>
    <t>7,272,442</t>
  </si>
  <si>
    <t>8,923,077</t>
  </si>
  <si>
    <t>9,310,916</t>
  </si>
  <si>
    <t>CORRESPONDIENTE AL EJERCICIO FISCAL 2022</t>
  </si>
  <si>
    <t>9,230,770</t>
  </si>
  <si>
    <r>
      <t>C</t>
    </r>
    <r>
      <rPr>
        <b/>
        <sz val="5"/>
        <color theme="1"/>
        <rFont val="Arial"/>
        <family val="2"/>
      </rPr>
      <t>ONTRATADO</t>
    </r>
  </si>
  <si>
    <t>TOTALES EN GS:</t>
  </si>
  <si>
    <t>18.000.000.</t>
  </si>
  <si>
    <t>2.289..324</t>
  </si>
  <si>
    <t>2.500.000.</t>
  </si>
  <si>
    <t>2.00.000</t>
  </si>
  <si>
    <t>3.000.00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</si>
</sst>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7"/>
      <color rgb="FF0F253F"/>
      <name val="Arial"/>
      <family val="2"/>
    </font>
    <font>
      <b/>
      <sz val="7"/>
      <color theme="1"/>
      <name val="Arial"/>
      <family val="2"/>
    </font>
    <font>
      <b/>
      <sz val="4.5"/>
      <color rgb="FF000000"/>
      <name val="Arial"/>
      <family val="2"/>
    </font>
    <font>
      <sz val="8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3" fontId="5" fillId="0" borderId="1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0" xfId="0" quotePrefix="1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" fontId="5" fillId="0" borderId="7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3" fontId="0" fillId="0" borderId="0" xfId="0" applyNumberFormat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3" borderId="10" xfId="0" applyFont="1" applyFill="1" applyBorder="1"/>
    <xf numFmtId="0" fontId="0" fillId="3" borderId="10" xfId="0" applyFill="1" applyBorder="1"/>
    <xf numFmtId="3" fontId="0" fillId="3" borderId="10" xfId="0" applyNumberFormat="1" applyFill="1" applyBorder="1"/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804C-0B31-4860-8A93-39043EF75DB5}">
  <dimension ref="A1:U298"/>
  <sheetViews>
    <sheetView tabSelected="1" topLeftCell="A282" zoomScale="152" zoomScaleNormal="115" workbookViewId="0">
      <selection activeCell="U297" sqref="U297"/>
    </sheetView>
  </sheetViews>
  <sheetFormatPr baseColWidth="10" defaultRowHeight="14.4" x14ac:dyDescent="0.3"/>
  <cols>
    <col min="1" max="1" width="5.5546875" customWidth="1"/>
    <col min="2" max="2" width="6.77734375" bestFit="1" customWidth="1"/>
    <col min="3" max="3" width="15.44140625" customWidth="1"/>
    <col min="4" max="4" width="11.44140625" customWidth="1"/>
    <col min="6" max="17" width="11.6640625" bestFit="1" customWidth="1"/>
    <col min="18" max="18" width="17.21875" customWidth="1"/>
    <col min="19" max="19" width="11.6640625" bestFit="1" customWidth="1"/>
    <col min="20" max="20" width="13.6640625" bestFit="1" customWidth="1"/>
  </cols>
  <sheetData>
    <row r="1" spans="1:20" ht="15" thickBot="1" x14ac:dyDescent="0.35">
      <c r="A1" s="1"/>
    </row>
    <row r="2" spans="1:20" ht="15" thickBot="1" x14ac:dyDescent="0.3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15" thickBot="1" x14ac:dyDescent="0.35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15" thickBot="1" x14ac:dyDescent="0.35">
      <c r="A4" s="84" t="s">
        <v>624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</row>
    <row r="5" spans="1:20" ht="15" thickBot="1" x14ac:dyDescent="0.35">
      <c r="A5" s="57" t="s">
        <v>607</v>
      </c>
      <c r="B5" s="58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58" t="s">
        <v>9</v>
      </c>
      <c r="J5" s="58" t="s">
        <v>10</v>
      </c>
      <c r="K5" s="58" t="s">
        <v>11</v>
      </c>
      <c r="L5" s="58" t="s">
        <v>12</v>
      </c>
      <c r="M5" s="58" t="s">
        <v>13</v>
      </c>
      <c r="N5" s="59" t="s">
        <v>14</v>
      </c>
      <c r="O5" s="58" t="s">
        <v>15</v>
      </c>
      <c r="P5" s="59" t="s">
        <v>16</v>
      </c>
      <c r="Q5" s="58" t="s">
        <v>17</v>
      </c>
      <c r="R5" s="58" t="s">
        <v>18</v>
      </c>
      <c r="S5" s="58" t="s">
        <v>606</v>
      </c>
      <c r="T5" s="58" t="s">
        <v>19</v>
      </c>
    </row>
    <row r="6" spans="1:20" ht="15" thickBot="1" x14ac:dyDescent="0.35">
      <c r="A6" s="39">
        <v>1</v>
      </c>
      <c r="B6" s="4" t="s">
        <v>111</v>
      </c>
      <c r="C6" s="46" t="s">
        <v>114</v>
      </c>
      <c r="D6" s="33"/>
      <c r="E6" s="34" t="s">
        <v>20</v>
      </c>
      <c r="F6" s="5">
        <v>8330100</v>
      </c>
      <c r="G6" s="6">
        <v>8330100</v>
      </c>
      <c r="H6" s="6">
        <v>8330100</v>
      </c>
      <c r="I6" s="6">
        <v>8330100</v>
      </c>
      <c r="J6" s="6">
        <v>8330100</v>
      </c>
      <c r="K6" s="6">
        <v>8330100</v>
      </c>
      <c r="L6" s="6">
        <v>8330100</v>
      </c>
      <c r="M6" s="6">
        <v>8330100</v>
      </c>
      <c r="N6" s="6">
        <v>8330100</v>
      </c>
      <c r="O6" s="6">
        <v>8330100</v>
      </c>
      <c r="P6" s="6">
        <v>8330100</v>
      </c>
      <c r="Q6" s="6">
        <v>8330100</v>
      </c>
      <c r="R6" s="72">
        <v>289320000</v>
      </c>
      <c r="S6" s="25"/>
      <c r="T6" s="60"/>
    </row>
    <row r="7" spans="1:20" ht="15" thickBot="1" x14ac:dyDescent="0.35">
      <c r="A7" s="39"/>
      <c r="B7" s="4" t="s">
        <v>112</v>
      </c>
      <c r="C7" s="46" t="s">
        <v>114</v>
      </c>
      <c r="D7" s="33" t="s">
        <v>21</v>
      </c>
      <c r="E7" s="34" t="s">
        <v>22</v>
      </c>
      <c r="F7" s="7">
        <v>10529900</v>
      </c>
      <c r="G7" s="6">
        <v>10529900</v>
      </c>
      <c r="H7" s="6">
        <v>10529900</v>
      </c>
      <c r="I7" s="6">
        <v>10529900</v>
      </c>
      <c r="J7" s="6">
        <v>10529900</v>
      </c>
      <c r="K7" s="6">
        <v>10529900</v>
      </c>
      <c r="L7" s="6">
        <v>10529900</v>
      </c>
      <c r="M7" s="6">
        <v>10529900</v>
      </c>
      <c r="N7" s="6">
        <v>10529900</v>
      </c>
      <c r="O7" s="6">
        <v>10529900</v>
      </c>
      <c r="P7" s="6" t="s">
        <v>23</v>
      </c>
      <c r="Q7" s="6" t="s">
        <v>23</v>
      </c>
      <c r="R7" s="79"/>
      <c r="S7" s="25">
        <v>23860000</v>
      </c>
      <c r="T7" s="60">
        <f>SUM(R6+S7)</f>
        <v>313180000</v>
      </c>
    </row>
    <row r="8" spans="1:20" ht="15" thickBot="1" x14ac:dyDescent="0.35">
      <c r="A8" s="39"/>
      <c r="B8" s="4" t="s">
        <v>113</v>
      </c>
      <c r="C8" s="46" t="s">
        <v>114</v>
      </c>
      <c r="D8" s="33"/>
      <c r="E8" s="34" t="s">
        <v>24</v>
      </c>
      <c r="F8" s="7">
        <v>5000000</v>
      </c>
      <c r="G8" s="6">
        <v>5000000</v>
      </c>
      <c r="H8" s="6">
        <v>5000000</v>
      </c>
      <c r="I8" s="6">
        <v>5000000</v>
      </c>
      <c r="J8" s="6">
        <v>5000000</v>
      </c>
      <c r="K8" s="6">
        <v>5000000</v>
      </c>
      <c r="L8" s="6">
        <v>5000000</v>
      </c>
      <c r="M8" s="6">
        <v>5000000</v>
      </c>
      <c r="N8" s="6">
        <v>5000000</v>
      </c>
      <c r="O8" s="6">
        <v>5000000</v>
      </c>
      <c r="P8" s="6" t="s">
        <v>25</v>
      </c>
      <c r="Q8" s="6" t="s">
        <v>25</v>
      </c>
      <c r="R8" s="73"/>
      <c r="S8" s="25"/>
      <c r="T8" s="60"/>
    </row>
    <row r="9" spans="1:20" ht="15" thickBot="1" x14ac:dyDescent="0.35">
      <c r="A9" s="65">
        <v>2</v>
      </c>
      <c r="B9" s="4" t="s">
        <v>26</v>
      </c>
      <c r="C9" s="46" t="s">
        <v>27</v>
      </c>
      <c r="D9" s="68" t="s">
        <v>21</v>
      </c>
      <c r="E9" s="34" t="s">
        <v>28</v>
      </c>
      <c r="F9" s="70">
        <v>18000000</v>
      </c>
      <c r="G9" s="72">
        <v>18000000</v>
      </c>
      <c r="H9" s="72">
        <v>18000000</v>
      </c>
      <c r="I9" s="72">
        <v>18000000</v>
      </c>
      <c r="J9" s="72">
        <v>18000000</v>
      </c>
      <c r="K9" s="72">
        <v>18000000</v>
      </c>
      <c r="L9" s="72">
        <v>18000000</v>
      </c>
      <c r="M9" s="72">
        <v>18000000</v>
      </c>
      <c r="N9" s="72">
        <v>18000000</v>
      </c>
      <c r="O9" s="72">
        <v>18000000</v>
      </c>
      <c r="P9" s="72">
        <v>18000000</v>
      </c>
      <c r="Q9" s="72">
        <v>18000000</v>
      </c>
      <c r="R9" s="72">
        <v>216000000</v>
      </c>
      <c r="S9" s="72">
        <v>18000000</v>
      </c>
      <c r="T9" s="77">
        <f>SUM(R9+S9)</f>
        <v>234000000</v>
      </c>
    </row>
    <row r="10" spans="1:20" ht="15" thickBot="1" x14ac:dyDescent="0.35">
      <c r="A10" s="65"/>
      <c r="B10" s="4" t="s">
        <v>26</v>
      </c>
      <c r="C10" s="46" t="s">
        <v>27</v>
      </c>
      <c r="D10" s="69"/>
      <c r="E10" s="34" t="s">
        <v>20</v>
      </c>
      <c r="F10" s="71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8"/>
    </row>
    <row r="11" spans="1:20" ht="15" thickBot="1" x14ac:dyDescent="0.35">
      <c r="A11" s="65">
        <v>3</v>
      </c>
      <c r="B11" s="4" t="s">
        <v>29</v>
      </c>
      <c r="C11" s="46" t="s">
        <v>30</v>
      </c>
      <c r="D11" s="68" t="s">
        <v>21</v>
      </c>
      <c r="E11" s="34" t="s">
        <v>28</v>
      </c>
      <c r="F11" s="70">
        <v>18000000</v>
      </c>
      <c r="G11" s="72">
        <v>18000000</v>
      </c>
      <c r="H11" s="72" t="s">
        <v>58</v>
      </c>
      <c r="I11" s="72" t="s">
        <v>58</v>
      </c>
      <c r="J11" s="72" t="s">
        <v>58</v>
      </c>
      <c r="K11" s="72" t="s">
        <v>58</v>
      </c>
      <c r="L11" s="72" t="s">
        <v>58</v>
      </c>
      <c r="M11" s="72" t="s">
        <v>58</v>
      </c>
      <c r="N11" s="72" t="s">
        <v>58</v>
      </c>
      <c r="O11" s="72" t="s">
        <v>144</v>
      </c>
      <c r="P11" s="72">
        <v>18000000</v>
      </c>
      <c r="Q11" s="72" t="s">
        <v>58</v>
      </c>
      <c r="R11" s="72">
        <v>216000000</v>
      </c>
      <c r="S11" s="72" t="s">
        <v>628</v>
      </c>
      <c r="T11" s="77">
        <f t="shared" ref="T11" si="0">SUM(216000000+18000000)</f>
        <v>234000000</v>
      </c>
    </row>
    <row r="12" spans="1:20" ht="15" thickBot="1" x14ac:dyDescent="0.35">
      <c r="A12" s="65"/>
      <c r="B12" s="4" t="s">
        <v>29</v>
      </c>
      <c r="C12" s="46" t="s">
        <v>30</v>
      </c>
      <c r="D12" s="69"/>
      <c r="E12" s="34" t="s">
        <v>20</v>
      </c>
      <c r="F12" s="7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8"/>
    </row>
    <row r="13" spans="1:20" ht="15" thickBot="1" x14ac:dyDescent="0.35">
      <c r="A13" s="65">
        <v>4</v>
      </c>
      <c r="B13" s="4" t="s">
        <v>116</v>
      </c>
      <c r="C13" s="46" t="s">
        <v>115</v>
      </c>
      <c r="D13" s="68" t="s">
        <v>21</v>
      </c>
      <c r="E13" s="34" t="s">
        <v>28</v>
      </c>
      <c r="F13" s="70">
        <v>18000000</v>
      </c>
      <c r="G13" s="72">
        <v>18000000</v>
      </c>
      <c r="H13" s="72">
        <v>18000000</v>
      </c>
      <c r="I13" s="77">
        <v>18000000</v>
      </c>
      <c r="J13" s="72">
        <v>18000000</v>
      </c>
      <c r="K13" s="72">
        <v>18000000</v>
      </c>
      <c r="L13" s="72">
        <v>18000000</v>
      </c>
      <c r="M13" s="72">
        <v>18000000</v>
      </c>
      <c r="N13" s="72">
        <v>18000000</v>
      </c>
      <c r="O13" s="72">
        <v>18000000</v>
      </c>
      <c r="P13" s="72">
        <v>18000000</v>
      </c>
      <c r="Q13" s="72" t="s">
        <v>58</v>
      </c>
      <c r="R13" s="72">
        <v>216000000</v>
      </c>
      <c r="S13" s="72" t="s">
        <v>628</v>
      </c>
      <c r="T13" s="77">
        <f t="shared" ref="T13" si="1">SUM(216000000+18000000)</f>
        <v>234000000</v>
      </c>
    </row>
    <row r="14" spans="1:20" ht="15" thickBot="1" x14ac:dyDescent="0.35">
      <c r="A14" s="65"/>
      <c r="B14" s="4" t="s">
        <v>116</v>
      </c>
      <c r="C14" s="46" t="s">
        <v>115</v>
      </c>
      <c r="D14" s="69"/>
      <c r="E14" s="34" t="s">
        <v>20</v>
      </c>
      <c r="F14" s="71"/>
      <c r="G14" s="73"/>
      <c r="H14" s="73"/>
      <c r="I14" s="78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8"/>
    </row>
    <row r="15" spans="1:20" ht="15" thickBot="1" x14ac:dyDescent="0.35">
      <c r="A15" s="65">
        <v>5</v>
      </c>
      <c r="B15" s="4" t="s">
        <v>117</v>
      </c>
      <c r="C15" s="46" t="s">
        <v>119</v>
      </c>
      <c r="D15" s="68" t="s">
        <v>21</v>
      </c>
      <c r="E15" s="34" t="s">
        <v>28</v>
      </c>
      <c r="F15" s="70">
        <v>18000000</v>
      </c>
      <c r="G15" s="72">
        <v>18000000</v>
      </c>
      <c r="H15" s="72">
        <v>18000000</v>
      </c>
      <c r="I15" s="72">
        <v>18000000</v>
      </c>
      <c r="J15" s="72">
        <v>18000000</v>
      </c>
      <c r="K15" s="72">
        <v>18000000</v>
      </c>
      <c r="L15" s="72">
        <v>18000000</v>
      </c>
      <c r="M15" s="72">
        <v>18000000</v>
      </c>
      <c r="N15" s="72">
        <v>18000000</v>
      </c>
      <c r="O15" s="72">
        <v>18000000</v>
      </c>
      <c r="P15" s="72">
        <v>18000000</v>
      </c>
      <c r="Q15" s="72" t="s">
        <v>58</v>
      </c>
      <c r="R15" s="72">
        <v>216000000</v>
      </c>
      <c r="S15" s="72" t="s">
        <v>628</v>
      </c>
      <c r="T15" s="77">
        <f t="shared" ref="T15" si="2">SUM(216000000+18000000)</f>
        <v>234000000</v>
      </c>
    </row>
    <row r="16" spans="1:20" ht="15" thickBot="1" x14ac:dyDescent="0.35">
      <c r="A16" s="65"/>
      <c r="B16" s="4" t="s">
        <v>118</v>
      </c>
      <c r="C16" s="46" t="s">
        <v>119</v>
      </c>
      <c r="D16" s="69"/>
      <c r="E16" s="34" t="s">
        <v>20</v>
      </c>
      <c r="F16" s="71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</row>
    <row r="17" spans="1:20" ht="15" thickBot="1" x14ac:dyDescent="0.35">
      <c r="A17" s="65">
        <v>6</v>
      </c>
      <c r="B17" s="4" t="s">
        <v>121</v>
      </c>
      <c r="C17" s="46" t="s">
        <v>120</v>
      </c>
      <c r="D17" s="68" t="s">
        <v>21</v>
      </c>
      <c r="E17" s="34" t="s">
        <v>28</v>
      </c>
      <c r="F17" s="70">
        <v>18000000</v>
      </c>
      <c r="G17" s="72">
        <v>18000000</v>
      </c>
      <c r="H17" s="72">
        <v>18000000</v>
      </c>
      <c r="I17" s="72">
        <v>18000000</v>
      </c>
      <c r="J17" s="72">
        <v>18000000</v>
      </c>
      <c r="K17" s="72">
        <v>18000000</v>
      </c>
      <c r="L17" s="72">
        <v>18000000</v>
      </c>
      <c r="M17" s="72">
        <v>18000000</v>
      </c>
      <c r="N17" s="72">
        <v>18000000</v>
      </c>
      <c r="O17" s="72">
        <v>18000000</v>
      </c>
      <c r="P17" s="72">
        <v>18000000</v>
      </c>
      <c r="Q17" s="72" t="s">
        <v>58</v>
      </c>
      <c r="R17" s="72">
        <v>216000000</v>
      </c>
      <c r="S17" s="72" t="s">
        <v>628</v>
      </c>
      <c r="T17" s="77">
        <f t="shared" ref="T17" si="3">SUM(216000000+18000000)</f>
        <v>234000000</v>
      </c>
    </row>
    <row r="18" spans="1:20" ht="15" thickBot="1" x14ac:dyDescent="0.35">
      <c r="A18" s="65"/>
      <c r="B18" s="4" t="s">
        <v>122</v>
      </c>
      <c r="C18" s="46" t="s">
        <v>120</v>
      </c>
      <c r="D18" s="69"/>
      <c r="E18" s="34" t="s">
        <v>20</v>
      </c>
      <c r="F18" s="71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8"/>
    </row>
    <row r="19" spans="1:20" ht="15" thickBot="1" x14ac:dyDescent="0.35">
      <c r="A19" s="65">
        <v>7</v>
      </c>
      <c r="B19" s="4" t="s">
        <v>124</v>
      </c>
      <c r="C19" s="46" t="s">
        <v>123</v>
      </c>
      <c r="D19" s="68" t="s">
        <v>21</v>
      </c>
      <c r="E19" s="34" t="s">
        <v>28</v>
      </c>
      <c r="F19" s="70">
        <v>18000000</v>
      </c>
      <c r="G19" s="72">
        <v>18000000</v>
      </c>
      <c r="H19" s="72">
        <v>18000000</v>
      </c>
      <c r="I19" s="72">
        <v>18000000</v>
      </c>
      <c r="J19" s="72">
        <v>18000000</v>
      </c>
      <c r="K19" s="72">
        <v>18000000</v>
      </c>
      <c r="L19" s="72">
        <v>18000000</v>
      </c>
      <c r="M19" s="72">
        <v>18000000</v>
      </c>
      <c r="N19" s="72">
        <v>18000000</v>
      </c>
      <c r="O19" s="72">
        <v>18000000</v>
      </c>
      <c r="P19" s="72">
        <v>18000000</v>
      </c>
      <c r="Q19" s="72" t="s">
        <v>58</v>
      </c>
      <c r="R19" s="72">
        <v>216000000</v>
      </c>
      <c r="S19" s="72" t="s">
        <v>628</v>
      </c>
      <c r="T19" s="77">
        <f t="shared" ref="T19" si="4">SUM(216000000+18000000)</f>
        <v>234000000</v>
      </c>
    </row>
    <row r="20" spans="1:20" ht="15" thickBot="1" x14ac:dyDescent="0.35">
      <c r="A20" s="65"/>
      <c r="B20" s="4" t="s">
        <v>125</v>
      </c>
      <c r="C20" s="46" t="s">
        <v>123</v>
      </c>
      <c r="D20" s="69"/>
      <c r="E20" s="34" t="s">
        <v>20</v>
      </c>
      <c r="F20" s="7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8"/>
    </row>
    <row r="21" spans="1:20" ht="15" thickBot="1" x14ac:dyDescent="0.35">
      <c r="A21" s="65">
        <v>8</v>
      </c>
      <c r="B21" s="4" t="s">
        <v>127</v>
      </c>
      <c r="C21" s="46" t="s">
        <v>126</v>
      </c>
      <c r="D21" s="68" t="s">
        <v>21</v>
      </c>
      <c r="E21" s="34" t="s">
        <v>28</v>
      </c>
      <c r="F21" s="70">
        <v>18000000</v>
      </c>
      <c r="G21" s="72">
        <v>18000000</v>
      </c>
      <c r="H21" s="72">
        <v>18000000</v>
      </c>
      <c r="I21" s="72">
        <v>18000000</v>
      </c>
      <c r="J21" s="72">
        <v>18000000</v>
      </c>
      <c r="K21" s="72">
        <v>18000000</v>
      </c>
      <c r="L21" s="72">
        <v>18000000</v>
      </c>
      <c r="M21" s="72">
        <v>18000000</v>
      </c>
      <c r="N21" s="72">
        <v>18000000</v>
      </c>
      <c r="O21" s="72">
        <v>18000000</v>
      </c>
      <c r="P21" s="72">
        <v>18000000</v>
      </c>
      <c r="Q21" s="72" t="s">
        <v>58</v>
      </c>
      <c r="R21" s="72">
        <v>216000000</v>
      </c>
      <c r="S21" s="72" t="s">
        <v>628</v>
      </c>
      <c r="T21" s="77">
        <f t="shared" ref="T21" si="5">SUM(216000000+18000000)</f>
        <v>234000000</v>
      </c>
    </row>
    <row r="22" spans="1:20" ht="15" thickBot="1" x14ac:dyDescent="0.35">
      <c r="A22" s="65"/>
      <c r="B22" s="4" t="s">
        <v>128</v>
      </c>
      <c r="C22" s="46" t="s">
        <v>126</v>
      </c>
      <c r="D22" s="69"/>
      <c r="E22" s="34" t="s">
        <v>20</v>
      </c>
      <c r="F22" s="71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8"/>
    </row>
    <row r="23" spans="1:20" ht="15" thickBot="1" x14ac:dyDescent="0.35">
      <c r="A23" s="65">
        <v>9</v>
      </c>
      <c r="B23" s="4" t="s">
        <v>130</v>
      </c>
      <c r="C23" s="46" t="s">
        <v>129</v>
      </c>
      <c r="D23" s="68" t="s">
        <v>21</v>
      </c>
      <c r="E23" s="34" t="s">
        <v>28</v>
      </c>
      <c r="F23" s="70">
        <v>18000000</v>
      </c>
      <c r="G23" s="72">
        <v>18000000</v>
      </c>
      <c r="H23" s="72">
        <v>18000000</v>
      </c>
      <c r="I23" s="72">
        <v>18000000</v>
      </c>
      <c r="J23" s="72">
        <v>18000000</v>
      </c>
      <c r="K23" s="72">
        <v>18000000</v>
      </c>
      <c r="L23" s="72">
        <v>18000000</v>
      </c>
      <c r="M23" s="72">
        <v>18000000</v>
      </c>
      <c r="N23" s="72">
        <v>18000000</v>
      </c>
      <c r="O23" s="72">
        <v>18000000</v>
      </c>
      <c r="P23" s="72">
        <v>18000000</v>
      </c>
      <c r="Q23" s="72" t="s">
        <v>58</v>
      </c>
      <c r="R23" s="72">
        <v>216000000</v>
      </c>
      <c r="S23" s="72" t="s">
        <v>628</v>
      </c>
      <c r="T23" s="77">
        <f>SUM(216000000+18000000)</f>
        <v>234000000</v>
      </c>
    </row>
    <row r="24" spans="1:20" ht="15" thickBot="1" x14ac:dyDescent="0.35">
      <c r="A24" s="65"/>
      <c r="B24" s="4" t="s">
        <v>131</v>
      </c>
      <c r="C24" s="46" t="s">
        <v>129</v>
      </c>
      <c r="D24" s="69"/>
      <c r="E24" s="34" t="s">
        <v>20</v>
      </c>
      <c r="F24" s="7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8"/>
    </row>
    <row r="25" spans="1:20" ht="15" thickBot="1" x14ac:dyDescent="0.35">
      <c r="A25" s="65">
        <v>10</v>
      </c>
      <c r="B25" s="4" t="s">
        <v>133</v>
      </c>
      <c r="C25" s="46" t="s">
        <v>132</v>
      </c>
      <c r="D25" s="68" t="s">
        <v>21</v>
      </c>
      <c r="E25" s="34" t="s">
        <v>28</v>
      </c>
      <c r="F25" s="70">
        <v>18000000</v>
      </c>
      <c r="G25" s="72">
        <v>18000000</v>
      </c>
      <c r="H25" s="72">
        <v>18000000</v>
      </c>
      <c r="I25" s="72">
        <v>18000000</v>
      </c>
      <c r="J25" s="72">
        <v>18000000</v>
      </c>
      <c r="K25" s="72">
        <v>18000000</v>
      </c>
      <c r="L25" s="72">
        <v>18000000</v>
      </c>
      <c r="M25" s="72">
        <v>18000000</v>
      </c>
      <c r="N25" s="72">
        <v>18000000</v>
      </c>
      <c r="O25" s="72">
        <v>18000000</v>
      </c>
      <c r="P25" s="72">
        <v>18000000</v>
      </c>
      <c r="Q25" s="72" t="s">
        <v>58</v>
      </c>
      <c r="R25" s="72">
        <v>216000000</v>
      </c>
      <c r="S25" s="72" t="s">
        <v>628</v>
      </c>
      <c r="T25" s="77">
        <f>SUM(216000000+18000000)</f>
        <v>234000000</v>
      </c>
    </row>
    <row r="26" spans="1:20" ht="15" thickBot="1" x14ac:dyDescent="0.35">
      <c r="A26" s="65"/>
      <c r="B26" s="4" t="s">
        <v>134</v>
      </c>
      <c r="C26" s="46" t="s">
        <v>132</v>
      </c>
      <c r="D26" s="69"/>
      <c r="E26" s="34" t="s">
        <v>20</v>
      </c>
      <c r="F26" s="7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8"/>
    </row>
    <row r="27" spans="1:20" ht="15" thickBot="1" x14ac:dyDescent="0.35">
      <c r="A27" s="65">
        <v>11</v>
      </c>
      <c r="B27" s="4" t="s">
        <v>136</v>
      </c>
      <c r="C27" s="46" t="s">
        <v>135</v>
      </c>
      <c r="D27" s="68" t="s">
        <v>21</v>
      </c>
      <c r="E27" s="34" t="s">
        <v>28</v>
      </c>
      <c r="F27" s="70">
        <v>18000000</v>
      </c>
      <c r="G27" s="72">
        <v>18000000</v>
      </c>
      <c r="H27" s="72">
        <v>18000000</v>
      </c>
      <c r="I27" s="72">
        <v>18000000</v>
      </c>
      <c r="J27" s="72">
        <v>18000000</v>
      </c>
      <c r="K27" s="72">
        <v>18000000</v>
      </c>
      <c r="L27" s="72">
        <v>18000000</v>
      </c>
      <c r="M27" s="72">
        <v>18000000</v>
      </c>
      <c r="N27" s="72">
        <v>18000000</v>
      </c>
      <c r="O27" s="72">
        <v>18000000</v>
      </c>
      <c r="P27" s="72">
        <v>18000000</v>
      </c>
      <c r="Q27" s="72" t="s">
        <v>58</v>
      </c>
      <c r="R27" s="72">
        <v>216000000</v>
      </c>
      <c r="S27" s="72" t="s">
        <v>628</v>
      </c>
      <c r="T27" s="77">
        <f>SUM(216000000+18000000)</f>
        <v>234000000</v>
      </c>
    </row>
    <row r="28" spans="1:20" ht="15" thickBot="1" x14ac:dyDescent="0.35">
      <c r="A28" s="65"/>
      <c r="B28" s="4" t="s">
        <v>137</v>
      </c>
      <c r="C28" s="46" t="s">
        <v>135</v>
      </c>
      <c r="D28" s="69"/>
      <c r="E28" s="34" t="s">
        <v>20</v>
      </c>
      <c r="F28" s="71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8"/>
    </row>
    <row r="29" spans="1:20" ht="15" thickBot="1" x14ac:dyDescent="0.35">
      <c r="A29" s="65">
        <v>12</v>
      </c>
      <c r="B29" s="4" t="s">
        <v>139</v>
      </c>
      <c r="C29" s="46" t="s">
        <v>138</v>
      </c>
      <c r="D29" s="68" t="s">
        <v>21</v>
      </c>
      <c r="E29" s="34" t="s">
        <v>28</v>
      </c>
      <c r="F29" s="70">
        <v>18000000</v>
      </c>
      <c r="G29" s="72">
        <v>18000000</v>
      </c>
      <c r="H29" s="72">
        <v>18000000</v>
      </c>
      <c r="I29" s="72">
        <v>18000000</v>
      </c>
      <c r="J29" s="72">
        <v>18000000</v>
      </c>
      <c r="K29" s="72">
        <v>18000000</v>
      </c>
      <c r="L29" s="72">
        <v>18000000</v>
      </c>
      <c r="M29" s="72">
        <v>18000000</v>
      </c>
      <c r="N29" s="72">
        <v>18000000</v>
      </c>
      <c r="O29" s="72">
        <v>18000000</v>
      </c>
      <c r="P29" s="72">
        <v>18000000</v>
      </c>
      <c r="Q29" s="72" t="s">
        <v>58</v>
      </c>
      <c r="R29" s="72">
        <v>216000000</v>
      </c>
      <c r="S29" s="72" t="s">
        <v>628</v>
      </c>
      <c r="T29" s="77">
        <f>SUM(216000000+18000000)</f>
        <v>234000000</v>
      </c>
    </row>
    <row r="30" spans="1:20" ht="15" thickBot="1" x14ac:dyDescent="0.35">
      <c r="A30" s="65"/>
      <c r="B30" s="4" t="s">
        <v>140</v>
      </c>
      <c r="C30" s="46" t="s">
        <v>138</v>
      </c>
      <c r="D30" s="69"/>
      <c r="E30" s="34" t="s">
        <v>20</v>
      </c>
      <c r="F30" s="7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9"/>
      <c r="S30" s="79"/>
      <c r="T30" s="80"/>
    </row>
    <row r="31" spans="1:20" ht="15" thickBot="1" x14ac:dyDescent="0.35">
      <c r="A31" s="65">
        <v>13</v>
      </c>
      <c r="B31" s="4" t="s">
        <v>142</v>
      </c>
      <c r="C31" s="46" t="s">
        <v>141</v>
      </c>
      <c r="D31" s="68" t="s">
        <v>21</v>
      </c>
      <c r="E31" s="34" t="s">
        <v>28</v>
      </c>
      <c r="F31" s="70">
        <v>19190884</v>
      </c>
      <c r="G31" s="72">
        <v>19190884</v>
      </c>
      <c r="H31" s="72">
        <v>19190884</v>
      </c>
      <c r="I31" s="72">
        <v>19190884</v>
      </c>
      <c r="J31" s="72">
        <v>19190884</v>
      </c>
      <c r="K31" s="72">
        <v>19190884</v>
      </c>
      <c r="L31" s="72">
        <v>19190884</v>
      </c>
      <c r="M31" s="72">
        <v>19190884</v>
      </c>
      <c r="N31" s="72">
        <v>19190884</v>
      </c>
      <c r="O31" s="72">
        <v>19190884</v>
      </c>
      <c r="P31" s="72">
        <v>19190884</v>
      </c>
      <c r="Q31" s="74">
        <v>19190884</v>
      </c>
      <c r="R31" s="76">
        <v>230290608</v>
      </c>
      <c r="S31" s="76">
        <v>19190884</v>
      </c>
      <c r="T31" s="64">
        <f>SUM(230290608+19190884)</f>
        <v>249481492</v>
      </c>
    </row>
    <row r="32" spans="1:20" ht="15" thickBot="1" x14ac:dyDescent="0.35">
      <c r="A32" s="65"/>
      <c r="B32" s="4" t="s">
        <v>143</v>
      </c>
      <c r="C32" s="46" t="s">
        <v>141</v>
      </c>
      <c r="D32" s="69"/>
      <c r="E32" s="34" t="s">
        <v>20</v>
      </c>
      <c r="F32" s="71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5"/>
      <c r="R32" s="76"/>
      <c r="S32" s="76"/>
      <c r="T32" s="64"/>
    </row>
    <row r="33" spans="1:20" ht="15" thickBot="1" x14ac:dyDescent="0.35">
      <c r="A33" s="65">
        <v>14</v>
      </c>
      <c r="B33" s="4" t="s">
        <v>36</v>
      </c>
      <c r="C33" s="46" t="s">
        <v>37</v>
      </c>
      <c r="D33" s="35" t="s">
        <v>21</v>
      </c>
      <c r="E33" s="34" t="s">
        <v>22</v>
      </c>
      <c r="F33" s="8" t="s">
        <v>38</v>
      </c>
      <c r="G33" s="9" t="s">
        <v>38</v>
      </c>
      <c r="H33" s="9" t="s">
        <v>38</v>
      </c>
      <c r="I33" s="9" t="s">
        <v>38</v>
      </c>
      <c r="J33" s="9" t="s">
        <v>38</v>
      </c>
      <c r="K33" s="9" t="s">
        <v>38</v>
      </c>
      <c r="L33" s="9">
        <v>1620000</v>
      </c>
      <c r="M33" s="9">
        <v>1620000</v>
      </c>
      <c r="N33" s="9" t="s">
        <v>38</v>
      </c>
      <c r="O33" s="9" t="s">
        <v>38</v>
      </c>
      <c r="P33" s="9" t="s">
        <v>38</v>
      </c>
      <c r="Q33" s="9" t="s">
        <v>38</v>
      </c>
      <c r="R33" s="9" t="s">
        <v>39</v>
      </c>
      <c r="S33" s="9" t="s">
        <v>145</v>
      </c>
      <c r="T33" s="28">
        <f>SUM(R33+S33)</f>
        <v>23397115</v>
      </c>
    </row>
    <row r="34" spans="1:20" ht="15" thickBot="1" x14ac:dyDescent="0.35">
      <c r="A34" s="65"/>
      <c r="B34" s="4" t="s">
        <v>40</v>
      </c>
      <c r="C34" s="46" t="s">
        <v>41</v>
      </c>
      <c r="D34" s="35" t="s">
        <v>42</v>
      </c>
      <c r="E34" s="34" t="s">
        <v>43</v>
      </c>
      <c r="F34" s="8" t="s">
        <v>44</v>
      </c>
      <c r="G34" s="9" t="s">
        <v>44</v>
      </c>
      <c r="H34" s="9" t="s">
        <v>44</v>
      </c>
      <c r="I34" s="9" t="s">
        <v>44</v>
      </c>
      <c r="J34" s="9" t="s">
        <v>44</v>
      </c>
      <c r="K34" s="9" t="s">
        <v>44</v>
      </c>
      <c r="L34" s="9" t="s">
        <v>44</v>
      </c>
      <c r="M34" s="9">
        <v>2071932</v>
      </c>
      <c r="N34" s="9" t="s">
        <v>44</v>
      </c>
      <c r="O34" s="9" t="s">
        <v>44</v>
      </c>
      <c r="P34" s="9" t="s">
        <v>44</v>
      </c>
      <c r="Q34" s="9" t="s">
        <v>44</v>
      </c>
      <c r="R34" s="9" t="s">
        <v>45</v>
      </c>
      <c r="S34" s="9">
        <v>2112562</v>
      </c>
      <c r="T34" s="29">
        <f>SUM(25350744+2112562)</f>
        <v>27463306</v>
      </c>
    </row>
    <row r="35" spans="1:20" ht="15" thickBot="1" x14ac:dyDescent="0.35">
      <c r="A35" s="65">
        <v>15</v>
      </c>
      <c r="B35" s="4" t="s">
        <v>46</v>
      </c>
      <c r="C35" s="46" t="s">
        <v>47</v>
      </c>
      <c r="D35" s="35" t="s">
        <v>42</v>
      </c>
      <c r="E35" s="34" t="s">
        <v>43</v>
      </c>
      <c r="F35" s="8" t="s">
        <v>32</v>
      </c>
      <c r="G35" s="9" t="s">
        <v>32</v>
      </c>
      <c r="H35" s="9" t="s">
        <v>32</v>
      </c>
      <c r="I35" s="9" t="s">
        <v>32</v>
      </c>
      <c r="J35" s="9" t="s">
        <v>32</v>
      </c>
      <c r="K35" s="9" t="s">
        <v>32</v>
      </c>
      <c r="L35" s="9" t="s">
        <v>32</v>
      </c>
      <c r="M35" s="9" t="s">
        <v>32</v>
      </c>
      <c r="N35" s="9" t="s">
        <v>32</v>
      </c>
      <c r="O35" s="9" t="s">
        <v>32</v>
      </c>
      <c r="P35" s="9" t="s">
        <v>32</v>
      </c>
      <c r="Q35" s="9" t="s">
        <v>32</v>
      </c>
      <c r="R35" s="9">
        <v>24000000</v>
      </c>
      <c r="S35" s="9">
        <v>2000000</v>
      </c>
      <c r="T35" s="28">
        <f>SUM(R35+S35)</f>
        <v>26000000</v>
      </c>
    </row>
    <row r="36" spans="1:20" ht="15" thickBot="1" x14ac:dyDescent="0.35">
      <c r="A36" s="65"/>
      <c r="B36" s="4" t="s">
        <v>48</v>
      </c>
      <c r="C36" s="46" t="s">
        <v>49</v>
      </c>
      <c r="D36" s="35" t="s">
        <v>42</v>
      </c>
      <c r="E36" s="34" t="s">
        <v>43</v>
      </c>
      <c r="F36" s="8" t="s">
        <v>32</v>
      </c>
      <c r="G36" s="9" t="s">
        <v>32</v>
      </c>
      <c r="H36" s="9" t="s">
        <v>32</v>
      </c>
      <c r="I36" s="9" t="s">
        <v>32</v>
      </c>
      <c r="J36" s="9" t="s">
        <v>32</v>
      </c>
      <c r="K36" s="9" t="s">
        <v>32</v>
      </c>
      <c r="L36" s="9" t="s">
        <v>32</v>
      </c>
      <c r="M36" s="9" t="s">
        <v>32</v>
      </c>
      <c r="N36" s="9" t="s">
        <v>32</v>
      </c>
      <c r="O36" s="9" t="s">
        <v>32</v>
      </c>
      <c r="P36" s="9" t="s">
        <v>32</v>
      </c>
      <c r="Q36" s="9" t="s">
        <v>32</v>
      </c>
      <c r="R36" s="9" t="s">
        <v>33</v>
      </c>
      <c r="S36" s="9">
        <v>2000000</v>
      </c>
      <c r="T36" s="28" t="s">
        <v>163</v>
      </c>
    </row>
    <row r="37" spans="1:20" s="2" customFormat="1" ht="15" thickBot="1" x14ac:dyDescent="0.35">
      <c r="A37" s="65">
        <v>16</v>
      </c>
      <c r="B37" s="4" t="s">
        <v>50</v>
      </c>
      <c r="C37" s="46" t="s">
        <v>51</v>
      </c>
      <c r="D37" s="35" t="s">
        <v>42</v>
      </c>
      <c r="E37" s="34" t="s">
        <v>43</v>
      </c>
      <c r="F37" s="8">
        <v>3500000</v>
      </c>
      <c r="G37" s="9">
        <v>3500000</v>
      </c>
      <c r="H37" s="9">
        <v>3500000</v>
      </c>
      <c r="I37" s="9">
        <v>4000000</v>
      </c>
      <c r="J37" s="9">
        <v>4000000</v>
      </c>
      <c r="K37" s="9">
        <v>4000000</v>
      </c>
      <c r="L37" s="9">
        <v>4000000</v>
      </c>
      <c r="M37" s="9">
        <v>4000000</v>
      </c>
      <c r="N37" s="9">
        <v>4000000</v>
      </c>
      <c r="O37" s="9">
        <v>4000000</v>
      </c>
      <c r="P37" s="9">
        <v>4000000</v>
      </c>
      <c r="Q37" s="9">
        <v>4000000</v>
      </c>
      <c r="R37" s="9">
        <v>46500000</v>
      </c>
      <c r="S37" s="9">
        <v>3875000</v>
      </c>
      <c r="T37" s="30">
        <f>SUM(46500000+3875000)</f>
        <v>50375000</v>
      </c>
    </row>
    <row r="38" spans="1:20" ht="15" thickBot="1" x14ac:dyDescent="0.35">
      <c r="A38" s="65"/>
      <c r="B38" s="4" t="s">
        <v>54</v>
      </c>
      <c r="C38" s="46" t="s">
        <v>55</v>
      </c>
      <c r="D38" s="35" t="s">
        <v>42</v>
      </c>
      <c r="E38" s="34" t="s">
        <v>43</v>
      </c>
      <c r="F38" s="8" t="s">
        <v>31</v>
      </c>
      <c r="G38" s="9">
        <v>3000000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31</v>
      </c>
      <c r="M38" s="9" t="s">
        <v>31</v>
      </c>
      <c r="N38" s="9" t="s">
        <v>31</v>
      </c>
      <c r="O38" s="9" t="s">
        <v>31</v>
      </c>
      <c r="P38" s="9" t="s">
        <v>31</v>
      </c>
      <c r="Q38" s="9" t="s">
        <v>31</v>
      </c>
      <c r="R38" s="9" t="s">
        <v>146</v>
      </c>
      <c r="S38" s="9">
        <v>3000000</v>
      </c>
      <c r="T38" s="28">
        <f>SUM(36000000+3000000)</f>
        <v>39000000</v>
      </c>
    </row>
    <row r="39" spans="1:20" ht="15" thickBot="1" x14ac:dyDescent="0.35">
      <c r="A39" s="65">
        <v>17</v>
      </c>
      <c r="B39" s="4" t="s">
        <v>56</v>
      </c>
      <c r="C39" s="46" t="s">
        <v>57</v>
      </c>
      <c r="D39" s="35" t="s">
        <v>42</v>
      </c>
      <c r="E39" s="34" t="s">
        <v>43</v>
      </c>
      <c r="F39" s="8">
        <v>2000000</v>
      </c>
      <c r="G39" s="9">
        <v>2000000</v>
      </c>
      <c r="H39" s="9">
        <v>2000000</v>
      </c>
      <c r="I39" s="9">
        <v>2000000</v>
      </c>
      <c r="J39" s="9">
        <v>2000000</v>
      </c>
      <c r="K39" s="9">
        <v>2000000</v>
      </c>
      <c r="L39" s="9">
        <v>2000000</v>
      </c>
      <c r="M39" s="9">
        <v>2000000</v>
      </c>
      <c r="N39" s="9">
        <v>2000000</v>
      </c>
      <c r="O39" s="9">
        <v>2000000</v>
      </c>
      <c r="P39" s="9">
        <v>2000000</v>
      </c>
      <c r="Q39" s="9">
        <v>2000000</v>
      </c>
      <c r="R39" s="9">
        <v>24000000</v>
      </c>
      <c r="S39" s="9">
        <v>2000000</v>
      </c>
      <c r="T39" s="28">
        <f>SUM(24000000+2000000)</f>
        <v>26000000</v>
      </c>
    </row>
    <row r="40" spans="1:20" ht="15" thickBot="1" x14ac:dyDescent="0.35">
      <c r="A40" s="65"/>
      <c r="B40" s="4" t="s">
        <v>59</v>
      </c>
      <c r="C40" s="46" t="s">
        <v>60</v>
      </c>
      <c r="D40" s="35" t="s">
        <v>42</v>
      </c>
      <c r="E40" s="34" t="s">
        <v>43</v>
      </c>
      <c r="F40" s="8" t="s">
        <v>61</v>
      </c>
      <c r="G40" s="9" t="s">
        <v>61</v>
      </c>
      <c r="H40" s="9" t="s">
        <v>61</v>
      </c>
      <c r="I40" s="9" t="s">
        <v>61</v>
      </c>
      <c r="J40" s="9" t="s">
        <v>61</v>
      </c>
      <c r="K40" s="9" t="s">
        <v>61</v>
      </c>
      <c r="L40" s="9">
        <v>1677944</v>
      </c>
      <c r="M40" s="9" t="s">
        <v>61</v>
      </c>
      <c r="N40" s="9">
        <v>1510481</v>
      </c>
      <c r="O40" s="9" t="s">
        <v>61</v>
      </c>
      <c r="P40" s="9" t="s">
        <v>61</v>
      </c>
      <c r="Q40" s="9" t="s">
        <v>61</v>
      </c>
      <c r="R40" s="9">
        <v>20263425</v>
      </c>
      <c r="S40" s="9">
        <v>1707500</v>
      </c>
      <c r="T40" s="28">
        <f>SUM(20263425+1707500)</f>
        <v>21970925</v>
      </c>
    </row>
    <row r="41" spans="1:20" ht="15" thickBot="1" x14ac:dyDescent="0.35">
      <c r="A41" s="55">
        <v>18</v>
      </c>
      <c r="B41" s="4" t="s">
        <v>62</v>
      </c>
      <c r="C41" s="46" t="s">
        <v>63</v>
      </c>
      <c r="D41" s="35" t="s">
        <v>42</v>
      </c>
      <c r="E41" s="34" t="s">
        <v>43</v>
      </c>
      <c r="F41" s="8">
        <v>1800000</v>
      </c>
      <c r="G41" s="9">
        <v>1800000</v>
      </c>
      <c r="H41" s="9">
        <v>1800000</v>
      </c>
      <c r="I41" s="9" t="s">
        <v>629</v>
      </c>
      <c r="J41" s="9">
        <v>2289324</v>
      </c>
      <c r="K41" s="9" t="s">
        <v>629</v>
      </c>
      <c r="L41" s="9">
        <v>2758924</v>
      </c>
      <c r="M41" s="9">
        <v>2408446</v>
      </c>
      <c r="N41" s="9">
        <v>2289324</v>
      </c>
      <c r="O41" s="9">
        <v>2289324</v>
      </c>
      <c r="P41" s="9" t="s">
        <v>629</v>
      </c>
      <c r="Q41" s="9">
        <v>2113222</v>
      </c>
      <c r="R41" s="9">
        <v>24303314</v>
      </c>
      <c r="S41" s="9">
        <v>2435810</v>
      </c>
      <c r="T41" s="28">
        <f>SUM(24303314+2435810)</f>
        <v>26739124</v>
      </c>
    </row>
    <row r="42" spans="1:20" ht="15" thickBot="1" x14ac:dyDescent="0.35">
      <c r="A42" s="55">
        <v>19</v>
      </c>
      <c r="B42" s="4" t="s">
        <v>64</v>
      </c>
      <c r="C42" s="46" t="s">
        <v>65</v>
      </c>
      <c r="D42" s="35" t="s">
        <v>42</v>
      </c>
      <c r="E42" s="34" t="s">
        <v>43</v>
      </c>
      <c r="F42" s="8">
        <v>3397437</v>
      </c>
      <c r="G42" s="9" t="s">
        <v>630</v>
      </c>
      <c r="H42" s="9">
        <v>3108988</v>
      </c>
      <c r="I42" s="9" t="s">
        <v>630</v>
      </c>
      <c r="J42" s="9" t="s">
        <v>630</v>
      </c>
      <c r="K42" s="9" t="s">
        <v>630</v>
      </c>
      <c r="L42" s="9">
        <v>3100975</v>
      </c>
      <c r="M42" s="9">
        <v>2996806</v>
      </c>
      <c r="N42" s="9" t="s">
        <v>630</v>
      </c>
      <c r="O42" s="9" t="s">
        <v>630</v>
      </c>
      <c r="P42" s="9" t="s">
        <v>630</v>
      </c>
      <c r="Q42" s="9" t="s">
        <v>630</v>
      </c>
      <c r="R42" s="9">
        <v>32604206</v>
      </c>
      <c r="S42" s="9">
        <v>2927352</v>
      </c>
      <c r="T42" s="28">
        <f>SUM(32604206+2927352)</f>
        <v>35531558</v>
      </c>
    </row>
    <row r="43" spans="1:20" ht="15" thickBot="1" x14ac:dyDescent="0.35">
      <c r="A43" s="55">
        <v>20</v>
      </c>
      <c r="B43" s="4">
        <v>843.98800000000006</v>
      </c>
      <c r="C43" s="46" t="s">
        <v>66</v>
      </c>
      <c r="D43" s="35" t="s">
        <v>42</v>
      </c>
      <c r="E43" s="34" t="s">
        <v>43</v>
      </c>
      <c r="F43" s="8">
        <v>2500000</v>
      </c>
      <c r="G43" s="9">
        <v>3000000</v>
      </c>
      <c r="H43" s="9">
        <v>3000000</v>
      </c>
      <c r="I43" s="9">
        <v>3000000</v>
      </c>
      <c r="J43" s="9">
        <v>3000000</v>
      </c>
      <c r="K43" s="9">
        <v>3000000</v>
      </c>
      <c r="L43" s="9">
        <v>3000000</v>
      </c>
      <c r="M43" s="9">
        <v>3000000</v>
      </c>
      <c r="N43" s="9">
        <v>3000000</v>
      </c>
      <c r="O43" s="9">
        <v>3000000</v>
      </c>
      <c r="P43" s="9">
        <v>3000000</v>
      </c>
      <c r="Q43" s="9">
        <v>3000000</v>
      </c>
      <c r="R43" s="9">
        <v>35500000</v>
      </c>
      <c r="S43" s="9">
        <v>3000000</v>
      </c>
      <c r="T43" s="28">
        <f>SUM(35500000+3000000)</f>
        <v>38500000</v>
      </c>
    </row>
    <row r="44" spans="1:20" ht="15" thickBot="1" x14ac:dyDescent="0.35">
      <c r="A44" s="55">
        <v>21</v>
      </c>
      <c r="B44" s="4" t="s">
        <v>67</v>
      </c>
      <c r="C44" s="46" t="s">
        <v>68</v>
      </c>
      <c r="D44" s="35" t="s">
        <v>42</v>
      </c>
      <c r="E44" s="34" t="s">
        <v>43</v>
      </c>
      <c r="F44" s="8" t="s">
        <v>69</v>
      </c>
      <c r="G44" s="9" t="s">
        <v>69</v>
      </c>
      <c r="H44" s="9" t="s">
        <v>69</v>
      </c>
      <c r="I44" s="9">
        <v>1600000</v>
      </c>
      <c r="J44" s="9" t="s">
        <v>69</v>
      </c>
      <c r="K44" s="9" t="s">
        <v>69</v>
      </c>
      <c r="L44" s="9" t="s">
        <v>69</v>
      </c>
      <c r="M44" s="9" t="s">
        <v>69</v>
      </c>
      <c r="N44" s="9" t="s">
        <v>69</v>
      </c>
      <c r="O44" s="9" t="s">
        <v>69</v>
      </c>
      <c r="P44" s="9">
        <v>1600000</v>
      </c>
      <c r="Q44" s="9" t="s">
        <v>69</v>
      </c>
      <c r="R44" s="9" t="s">
        <v>98</v>
      </c>
      <c r="S44" s="9" t="s">
        <v>69</v>
      </c>
      <c r="T44" s="28">
        <f>SUM(19200000+1600000)</f>
        <v>20800000</v>
      </c>
    </row>
    <row r="45" spans="1:20" s="2" customFormat="1" ht="15" thickBot="1" x14ac:dyDescent="0.35">
      <c r="A45" s="55">
        <v>22</v>
      </c>
      <c r="B45" s="4" t="s">
        <v>70</v>
      </c>
      <c r="C45" s="46" t="s">
        <v>71</v>
      </c>
      <c r="D45" s="35" t="s">
        <v>42</v>
      </c>
      <c r="E45" s="34" t="s">
        <v>43</v>
      </c>
      <c r="F45" s="8">
        <v>3500000</v>
      </c>
      <c r="G45" s="9">
        <v>3500000</v>
      </c>
      <c r="H45" s="9">
        <v>3500000</v>
      </c>
      <c r="I45" s="9">
        <v>3500000</v>
      </c>
      <c r="J45" s="9">
        <v>3500000</v>
      </c>
      <c r="K45" s="9">
        <v>3500000</v>
      </c>
      <c r="L45" s="9">
        <v>3500000</v>
      </c>
      <c r="M45" s="9">
        <v>3500000</v>
      </c>
      <c r="N45" s="9">
        <v>3500000</v>
      </c>
      <c r="O45" s="9">
        <v>3500000</v>
      </c>
      <c r="P45" s="9">
        <v>3500000</v>
      </c>
      <c r="Q45" s="9">
        <v>3500000</v>
      </c>
      <c r="R45" s="9">
        <v>42000000</v>
      </c>
      <c r="S45" s="9">
        <v>3500000</v>
      </c>
      <c r="T45" s="30">
        <f>SUM(42000000+3500000)</f>
        <v>45500000</v>
      </c>
    </row>
    <row r="46" spans="1:20" ht="15" thickBot="1" x14ac:dyDescent="0.35">
      <c r="A46" s="55">
        <v>23</v>
      </c>
      <c r="B46" s="4" t="s">
        <v>72</v>
      </c>
      <c r="C46" s="46" t="s">
        <v>73</v>
      </c>
      <c r="D46" s="35" t="s">
        <v>42</v>
      </c>
      <c r="E46" s="34" t="s">
        <v>43</v>
      </c>
      <c r="F46" s="8">
        <v>2871828</v>
      </c>
      <c r="G46" s="9">
        <v>2000000</v>
      </c>
      <c r="H46" s="9">
        <v>2352578</v>
      </c>
      <c r="I46" s="9">
        <v>2000000</v>
      </c>
      <c r="J46" s="9">
        <v>2000000</v>
      </c>
      <c r="K46" s="9">
        <v>2000000</v>
      </c>
      <c r="L46" s="9">
        <v>2275652</v>
      </c>
      <c r="M46" s="9">
        <v>2410272</v>
      </c>
      <c r="N46" s="9">
        <v>2000000</v>
      </c>
      <c r="O46" s="9">
        <v>2000000</v>
      </c>
      <c r="P46" s="9">
        <v>2000000</v>
      </c>
      <c r="Q46" s="9">
        <v>2000000</v>
      </c>
      <c r="R46" s="9">
        <v>25910336</v>
      </c>
      <c r="S46" s="9">
        <v>2000000</v>
      </c>
      <c r="T46" s="28">
        <f>SUM(25910336+2000000)</f>
        <v>27910336</v>
      </c>
    </row>
    <row r="47" spans="1:20" ht="15" thickBot="1" x14ac:dyDescent="0.35">
      <c r="A47" s="55">
        <v>24</v>
      </c>
      <c r="B47" s="4" t="s">
        <v>74</v>
      </c>
      <c r="C47" s="46" t="s">
        <v>75</v>
      </c>
      <c r="D47" s="35" t="s">
        <v>42</v>
      </c>
      <c r="E47" s="34" t="s">
        <v>43</v>
      </c>
      <c r="F47" s="8">
        <v>2923112</v>
      </c>
      <c r="G47" s="9">
        <v>2000000</v>
      </c>
      <c r="H47" s="9">
        <v>2599124</v>
      </c>
      <c r="I47" s="9">
        <v>2000000</v>
      </c>
      <c r="J47" s="9">
        <v>2000000</v>
      </c>
      <c r="K47" s="9">
        <v>2000000</v>
      </c>
      <c r="L47" s="9">
        <v>2237189</v>
      </c>
      <c r="M47" s="9">
        <v>2371809</v>
      </c>
      <c r="N47" s="9">
        <v>2000000</v>
      </c>
      <c r="O47" s="9">
        <v>2000000</v>
      </c>
      <c r="P47" s="9">
        <v>1315685</v>
      </c>
      <c r="Q47" s="9">
        <v>2000000</v>
      </c>
      <c r="R47" s="9">
        <v>27446919</v>
      </c>
      <c r="S47" s="9">
        <v>2322908</v>
      </c>
      <c r="T47" s="28">
        <f>SUM(27446919+2322908)</f>
        <v>29769827</v>
      </c>
    </row>
    <row r="48" spans="1:20" ht="15" thickBot="1" x14ac:dyDescent="0.35">
      <c r="A48" s="55">
        <v>25</v>
      </c>
      <c r="B48" s="4" t="s">
        <v>76</v>
      </c>
      <c r="C48" s="46" t="s">
        <v>77</v>
      </c>
      <c r="D48" s="35" t="s">
        <v>42</v>
      </c>
      <c r="E48" s="34" t="s">
        <v>43</v>
      </c>
      <c r="F48" s="8">
        <v>2000000</v>
      </c>
      <c r="G48" s="9" t="s">
        <v>32</v>
      </c>
      <c r="H48" s="9">
        <v>2000000</v>
      </c>
      <c r="I48" s="9" t="s">
        <v>32</v>
      </c>
      <c r="J48" s="9" t="s">
        <v>32</v>
      </c>
      <c r="K48" s="9" t="s">
        <v>32</v>
      </c>
      <c r="L48" s="9" t="s">
        <v>32</v>
      </c>
      <c r="M48" s="9">
        <v>1923077</v>
      </c>
      <c r="N48" s="9" t="s">
        <v>32</v>
      </c>
      <c r="O48" s="9" t="s">
        <v>32</v>
      </c>
      <c r="P48" s="9" t="s">
        <v>32</v>
      </c>
      <c r="Q48" s="9" t="s">
        <v>32</v>
      </c>
      <c r="R48" s="9">
        <v>23923077</v>
      </c>
      <c r="S48" s="9">
        <v>2000000</v>
      </c>
      <c r="T48" s="28">
        <f>SUM(23923077+2000000)</f>
        <v>25923077</v>
      </c>
    </row>
    <row r="49" spans="1:20" ht="15" thickBot="1" x14ac:dyDescent="0.35">
      <c r="A49" s="55">
        <v>26</v>
      </c>
      <c r="B49" s="4" t="s">
        <v>78</v>
      </c>
      <c r="C49" s="46" t="s">
        <v>473</v>
      </c>
      <c r="D49" s="35" t="s">
        <v>42</v>
      </c>
      <c r="E49" s="34" t="s">
        <v>43</v>
      </c>
      <c r="F49" s="8" t="s">
        <v>32</v>
      </c>
      <c r="G49" s="9" t="s">
        <v>32</v>
      </c>
      <c r="H49" s="9" t="s">
        <v>32</v>
      </c>
      <c r="I49" s="9" t="s">
        <v>32</v>
      </c>
      <c r="J49" s="9" t="s">
        <v>32</v>
      </c>
      <c r="K49" s="9" t="s">
        <v>32</v>
      </c>
      <c r="L49" s="9" t="s">
        <v>32</v>
      </c>
      <c r="M49" s="9" t="s">
        <v>32</v>
      </c>
      <c r="N49" s="9" t="s">
        <v>32</v>
      </c>
      <c r="O49" s="9" t="s">
        <v>32</v>
      </c>
      <c r="P49" s="9" t="s">
        <v>32</v>
      </c>
      <c r="Q49" s="9" t="s">
        <v>32</v>
      </c>
      <c r="R49" s="9" t="s">
        <v>33</v>
      </c>
      <c r="S49" s="9">
        <v>2000000</v>
      </c>
      <c r="T49" s="28">
        <f>SUM(24000000+2000000)</f>
        <v>26000000</v>
      </c>
    </row>
    <row r="50" spans="1:20" ht="15" thickBot="1" x14ac:dyDescent="0.35">
      <c r="A50" s="55">
        <v>27</v>
      </c>
      <c r="B50" s="4" t="s">
        <v>79</v>
      </c>
      <c r="C50" s="46" t="s">
        <v>465</v>
      </c>
      <c r="D50" s="35" t="s">
        <v>42</v>
      </c>
      <c r="E50" s="34" t="s">
        <v>43</v>
      </c>
      <c r="F50" s="8">
        <v>2782080</v>
      </c>
      <c r="G50" s="9" t="s">
        <v>32</v>
      </c>
      <c r="H50" s="9">
        <v>2525661</v>
      </c>
      <c r="I50" s="9" t="s">
        <v>32</v>
      </c>
      <c r="J50" s="9" t="s">
        <v>32</v>
      </c>
      <c r="K50" s="9" t="s">
        <v>32</v>
      </c>
      <c r="L50" s="9">
        <v>2147442</v>
      </c>
      <c r="M50" s="9">
        <v>2435914</v>
      </c>
      <c r="N50" s="9">
        <v>2000000</v>
      </c>
      <c r="O50" s="9">
        <v>230769</v>
      </c>
      <c r="P50" s="9">
        <v>0</v>
      </c>
      <c r="Q50" s="9">
        <v>0</v>
      </c>
      <c r="R50" s="9">
        <v>20088866</v>
      </c>
      <c r="S50" s="9" t="s">
        <v>149</v>
      </c>
      <c r="T50" s="28">
        <f>SUM(20088866+2534638)</f>
        <v>22623504</v>
      </c>
    </row>
    <row r="51" spans="1:20" ht="15" thickBot="1" x14ac:dyDescent="0.35">
      <c r="A51" s="55">
        <v>28</v>
      </c>
      <c r="B51" s="4" t="s">
        <v>80</v>
      </c>
      <c r="C51" s="46" t="s">
        <v>469</v>
      </c>
      <c r="D51" s="35" t="s">
        <v>42</v>
      </c>
      <c r="E51" s="34" t="s">
        <v>43</v>
      </c>
      <c r="F51" s="8">
        <v>1700000</v>
      </c>
      <c r="G51" s="9">
        <v>1700000</v>
      </c>
      <c r="H51" s="9">
        <v>1700000</v>
      </c>
      <c r="I51" s="9">
        <v>1700000</v>
      </c>
      <c r="J51" s="9">
        <v>1700000</v>
      </c>
      <c r="K51" s="9">
        <v>1700000</v>
      </c>
      <c r="L51" s="9">
        <v>1700000</v>
      </c>
      <c r="M51" s="9">
        <v>1700000</v>
      </c>
      <c r="N51" s="9">
        <v>1700000</v>
      </c>
      <c r="O51" s="9">
        <v>1700000</v>
      </c>
      <c r="P51" s="9">
        <v>1700000</v>
      </c>
      <c r="Q51" s="9">
        <v>1700000</v>
      </c>
      <c r="R51" s="9">
        <v>20400000</v>
      </c>
      <c r="S51" s="9">
        <v>1700000</v>
      </c>
      <c r="T51" s="28">
        <f>SUM(20400000+1700000)</f>
        <v>22100000</v>
      </c>
    </row>
    <row r="52" spans="1:20" ht="15" thickBot="1" x14ac:dyDescent="0.35">
      <c r="A52" s="55">
        <v>29</v>
      </c>
      <c r="B52" s="4" t="s">
        <v>81</v>
      </c>
      <c r="C52" s="46" t="s">
        <v>171</v>
      </c>
      <c r="D52" s="35" t="s">
        <v>42</v>
      </c>
      <c r="E52" s="34" t="s">
        <v>43</v>
      </c>
      <c r="F52" s="8" t="s">
        <v>32</v>
      </c>
      <c r="G52" s="9" t="s">
        <v>32</v>
      </c>
      <c r="H52" s="9">
        <v>2134627</v>
      </c>
      <c r="I52" s="9" t="s">
        <v>32</v>
      </c>
      <c r="J52" s="9" t="s">
        <v>32</v>
      </c>
      <c r="K52" s="9">
        <v>2000000</v>
      </c>
      <c r="L52" s="9">
        <v>1307691</v>
      </c>
      <c r="M52" s="9">
        <v>2000000</v>
      </c>
      <c r="N52" s="9">
        <v>2000000</v>
      </c>
      <c r="O52" s="9">
        <v>2000000</v>
      </c>
      <c r="P52" s="9">
        <v>1230770</v>
      </c>
      <c r="Q52" s="9">
        <v>1346152</v>
      </c>
      <c r="R52" s="9" t="s">
        <v>33</v>
      </c>
      <c r="S52" s="9">
        <v>1491930</v>
      </c>
      <c r="T52" s="28">
        <f>SUM(24000000+1491930)</f>
        <v>25491930</v>
      </c>
    </row>
    <row r="53" spans="1:20" ht="15" thickBot="1" x14ac:dyDescent="0.35">
      <c r="A53" s="55">
        <v>30</v>
      </c>
      <c r="B53" s="4">
        <v>607.84</v>
      </c>
      <c r="C53" s="46" t="s">
        <v>475</v>
      </c>
      <c r="D53" s="35" t="s">
        <v>42</v>
      </c>
      <c r="E53" s="34" t="s">
        <v>43</v>
      </c>
      <c r="F53" s="8" t="s">
        <v>52</v>
      </c>
      <c r="G53" s="9" t="s">
        <v>52</v>
      </c>
      <c r="H53" s="9">
        <v>4778852</v>
      </c>
      <c r="I53" s="9" t="s">
        <v>52</v>
      </c>
      <c r="J53" s="9" t="s">
        <v>52</v>
      </c>
      <c r="K53" s="9" t="s">
        <v>52</v>
      </c>
      <c r="L53" s="9">
        <v>4475959</v>
      </c>
      <c r="M53" s="9">
        <v>4576920</v>
      </c>
      <c r="N53" s="9" t="s">
        <v>52</v>
      </c>
      <c r="O53" s="9" t="s">
        <v>52</v>
      </c>
      <c r="P53" s="9" t="s">
        <v>52</v>
      </c>
      <c r="Q53" s="9" t="s">
        <v>52</v>
      </c>
      <c r="R53" s="9" t="s">
        <v>53</v>
      </c>
      <c r="S53" s="9">
        <v>3777644</v>
      </c>
      <c r="T53" s="28">
        <f>SUM(42000000+3777644)</f>
        <v>45777644</v>
      </c>
    </row>
    <row r="54" spans="1:20" ht="15" thickBot="1" x14ac:dyDescent="0.35">
      <c r="A54" s="55">
        <v>31</v>
      </c>
      <c r="B54" s="4" t="s">
        <v>82</v>
      </c>
      <c r="C54" s="46" t="s">
        <v>83</v>
      </c>
      <c r="D54" s="35" t="s">
        <v>42</v>
      </c>
      <c r="E54" s="34" t="s">
        <v>43</v>
      </c>
      <c r="F54" s="8">
        <v>2865385</v>
      </c>
      <c r="G54" s="9">
        <v>2500000</v>
      </c>
      <c r="H54" s="9">
        <v>6980770</v>
      </c>
      <c r="I54" s="9" t="s">
        <v>150</v>
      </c>
      <c r="J54" s="9">
        <v>2500000</v>
      </c>
      <c r="K54" s="9">
        <v>2500000</v>
      </c>
      <c r="L54" s="9">
        <v>2500000</v>
      </c>
      <c r="M54" s="9">
        <v>2500000</v>
      </c>
      <c r="N54" s="9">
        <v>2500000</v>
      </c>
      <c r="O54" s="9">
        <v>2500000</v>
      </c>
      <c r="P54" s="9">
        <v>2500000</v>
      </c>
      <c r="Q54" s="9">
        <v>1807692</v>
      </c>
      <c r="R54" s="9">
        <v>35070513</v>
      </c>
      <c r="S54" s="9">
        <v>2500000</v>
      </c>
      <c r="T54" s="28">
        <f>SUM(35070513+2500000)</f>
        <v>37570513</v>
      </c>
    </row>
    <row r="55" spans="1:20" ht="15" thickBot="1" x14ac:dyDescent="0.35">
      <c r="A55" s="55">
        <v>32</v>
      </c>
      <c r="B55" s="4" t="s">
        <v>84</v>
      </c>
      <c r="C55" s="46" t="s">
        <v>85</v>
      </c>
      <c r="D55" s="35" t="s">
        <v>42</v>
      </c>
      <c r="E55" s="34" t="s">
        <v>43</v>
      </c>
      <c r="F55" s="8">
        <v>2000</v>
      </c>
      <c r="G55" s="9">
        <v>2000000</v>
      </c>
      <c r="H55" s="9">
        <v>3060910</v>
      </c>
      <c r="I55" s="9" t="s">
        <v>147</v>
      </c>
      <c r="J55" s="9">
        <v>2500000</v>
      </c>
      <c r="K55" s="9" t="s">
        <v>147</v>
      </c>
      <c r="L55" s="9">
        <v>2500000</v>
      </c>
      <c r="M55" s="9">
        <v>2802572</v>
      </c>
      <c r="N55" s="9">
        <v>2500000</v>
      </c>
      <c r="O55" s="9">
        <v>2500000</v>
      </c>
      <c r="P55" s="9">
        <v>2500000</v>
      </c>
      <c r="Q55" s="9">
        <v>2500000</v>
      </c>
      <c r="R55" s="9" t="s">
        <v>148</v>
      </c>
      <c r="S55" s="9">
        <v>2571956</v>
      </c>
      <c r="T55" s="28">
        <f>SUM(29500000+2571956)</f>
        <v>32071956</v>
      </c>
    </row>
    <row r="56" spans="1:20" ht="15" thickBot="1" x14ac:dyDescent="0.35">
      <c r="A56" s="55">
        <v>33</v>
      </c>
      <c r="B56" s="4">
        <v>843.42100000000005</v>
      </c>
      <c r="C56" s="46" t="s">
        <v>86</v>
      </c>
      <c r="D56" s="35" t="s">
        <v>42</v>
      </c>
      <c r="E56" s="34" t="s">
        <v>43</v>
      </c>
      <c r="F56" s="8">
        <v>1000</v>
      </c>
      <c r="G56" s="9">
        <v>1500000</v>
      </c>
      <c r="H56" s="9">
        <v>1500000</v>
      </c>
      <c r="I56" s="9" t="s">
        <v>151</v>
      </c>
      <c r="J56" s="9" t="s">
        <v>151</v>
      </c>
      <c r="K56" s="9" t="s">
        <v>151</v>
      </c>
      <c r="L56" s="9" t="s">
        <v>151</v>
      </c>
      <c r="M56" s="9" t="s">
        <v>151</v>
      </c>
      <c r="N56" s="9" t="s">
        <v>151</v>
      </c>
      <c r="O56" s="9" t="s">
        <v>151</v>
      </c>
      <c r="P56" s="9" t="s">
        <v>151</v>
      </c>
      <c r="Q56" s="9" t="s">
        <v>151</v>
      </c>
      <c r="R56" s="9" t="s">
        <v>152</v>
      </c>
      <c r="S56" s="9" t="s">
        <v>151</v>
      </c>
      <c r="T56" s="28">
        <f>SUM(17500000+1458333)</f>
        <v>18958333</v>
      </c>
    </row>
    <row r="57" spans="1:20" s="2" customFormat="1" ht="15" thickBot="1" x14ac:dyDescent="0.35">
      <c r="A57" s="55">
        <v>34</v>
      </c>
      <c r="B57" s="4" t="s">
        <v>87</v>
      </c>
      <c r="C57" s="46" t="s">
        <v>88</v>
      </c>
      <c r="D57" s="35" t="s">
        <v>42</v>
      </c>
      <c r="E57" s="34" t="s">
        <v>43</v>
      </c>
      <c r="F57" s="8">
        <v>2500000</v>
      </c>
      <c r="G57" s="9">
        <v>2500000</v>
      </c>
      <c r="H57" s="9">
        <v>2500000</v>
      </c>
      <c r="I57" s="9" t="s">
        <v>32</v>
      </c>
      <c r="J57" s="9">
        <v>2500000</v>
      </c>
      <c r="K57" s="9" t="s">
        <v>32</v>
      </c>
      <c r="L57" s="9">
        <v>2500000</v>
      </c>
      <c r="M57" s="9">
        <v>2500000</v>
      </c>
      <c r="N57" s="9">
        <v>2500000</v>
      </c>
      <c r="O57" s="9">
        <v>2500000</v>
      </c>
      <c r="P57" s="9">
        <v>2500000</v>
      </c>
      <c r="Q57" s="9">
        <v>2500000</v>
      </c>
      <c r="R57" s="9" t="s">
        <v>33</v>
      </c>
      <c r="S57" s="9">
        <v>2500000</v>
      </c>
      <c r="T57" s="28" t="s">
        <v>163</v>
      </c>
    </row>
    <row r="58" spans="1:20" s="2" customFormat="1" ht="15" thickBot="1" x14ac:dyDescent="0.35">
      <c r="A58" s="55">
        <v>35</v>
      </c>
      <c r="B58" s="4" t="s">
        <v>89</v>
      </c>
      <c r="C58" s="46" t="s">
        <v>90</v>
      </c>
      <c r="D58" s="35" t="s">
        <v>42</v>
      </c>
      <c r="E58" s="34" t="s">
        <v>43</v>
      </c>
      <c r="F58" s="8" t="s">
        <v>32</v>
      </c>
      <c r="G58" s="9">
        <v>2500000</v>
      </c>
      <c r="H58" s="9">
        <v>2275000</v>
      </c>
      <c r="I58" s="9" t="s">
        <v>32</v>
      </c>
      <c r="J58" s="9">
        <v>2500000</v>
      </c>
      <c r="K58" s="9">
        <v>2500000</v>
      </c>
      <c r="L58" s="9">
        <v>2275000</v>
      </c>
      <c r="M58" s="9">
        <v>2275000</v>
      </c>
      <c r="N58" s="9">
        <v>2500000</v>
      </c>
      <c r="O58" s="9">
        <v>2500000</v>
      </c>
      <c r="P58" s="9">
        <v>2500000</v>
      </c>
      <c r="Q58" s="9">
        <v>2500000</v>
      </c>
      <c r="R58" s="9" t="s">
        <v>33</v>
      </c>
      <c r="S58" s="9">
        <v>2500000</v>
      </c>
      <c r="T58" s="28">
        <f>SUM(24000000+2500000)</f>
        <v>26500000</v>
      </c>
    </row>
    <row r="59" spans="1:20" ht="15" thickBot="1" x14ac:dyDescent="0.35">
      <c r="A59" s="55">
        <v>36</v>
      </c>
      <c r="B59" s="4" t="s">
        <v>91</v>
      </c>
      <c r="C59" s="46" t="s">
        <v>92</v>
      </c>
      <c r="D59" s="35" t="s">
        <v>42</v>
      </c>
      <c r="E59" s="34" t="s">
        <v>43</v>
      </c>
      <c r="F59" s="8">
        <v>2846189</v>
      </c>
      <c r="G59" s="9">
        <v>2000000</v>
      </c>
      <c r="H59" s="9">
        <v>2641050</v>
      </c>
      <c r="I59" s="9" t="s">
        <v>153</v>
      </c>
      <c r="J59" s="9" t="s">
        <v>153</v>
      </c>
      <c r="K59" s="9">
        <v>2075856</v>
      </c>
      <c r="L59" s="9" t="s">
        <v>153</v>
      </c>
      <c r="M59" s="9" t="s">
        <v>153</v>
      </c>
      <c r="N59" s="9" t="s">
        <v>153</v>
      </c>
      <c r="O59" s="9" t="s">
        <v>153</v>
      </c>
      <c r="P59" s="9" t="s">
        <v>153</v>
      </c>
      <c r="Q59" s="9" t="s">
        <v>153</v>
      </c>
      <c r="R59" s="9" t="s">
        <v>154</v>
      </c>
      <c r="S59" s="9" t="s">
        <v>155</v>
      </c>
      <c r="T59" s="28">
        <f>SUM(24910272+2250621)</f>
        <v>27160893</v>
      </c>
    </row>
    <row r="60" spans="1:20" ht="15" thickBot="1" x14ac:dyDescent="0.35">
      <c r="A60" s="55">
        <v>37</v>
      </c>
      <c r="B60" s="4" t="s">
        <v>93</v>
      </c>
      <c r="C60" s="46" t="s">
        <v>94</v>
      </c>
      <c r="D60" s="35" t="s">
        <v>42</v>
      </c>
      <c r="E60" s="34" t="s">
        <v>43</v>
      </c>
      <c r="F60" s="8">
        <v>2923112</v>
      </c>
      <c r="G60" s="9">
        <v>2000000</v>
      </c>
      <c r="H60" s="9">
        <v>2371809</v>
      </c>
      <c r="I60" s="9">
        <v>2000000</v>
      </c>
      <c r="J60" s="9">
        <v>2000000</v>
      </c>
      <c r="K60" s="9">
        <v>2000000</v>
      </c>
      <c r="L60" s="9">
        <v>1352578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 t="s">
        <v>156</v>
      </c>
      <c r="S60" s="9" t="s">
        <v>157</v>
      </c>
      <c r="T60" s="28">
        <f>SUM(25025658+2457245)</f>
        <v>27482903</v>
      </c>
    </row>
    <row r="61" spans="1:20" ht="15" thickBot="1" x14ac:dyDescent="0.35">
      <c r="A61" s="55">
        <v>38</v>
      </c>
      <c r="B61" s="4" t="s">
        <v>95</v>
      </c>
      <c r="C61" s="46" t="s">
        <v>96</v>
      </c>
      <c r="D61" s="35" t="s">
        <v>42</v>
      </c>
      <c r="E61" s="34" t="s">
        <v>43</v>
      </c>
      <c r="F61" s="8">
        <v>2923076</v>
      </c>
      <c r="G61" s="9">
        <v>2000000</v>
      </c>
      <c r="H61" s="9">
        <v>2673102</v>
      </c>
      <c r="I61" s="9" t="s">
        <v>158</v>
      </c>
      <c r="J61" s="9">
        <v>2000000</v>
      </c>
      <c r="K61" s="9" t="s">
        <v>158</v>
      </c>
      <c r="L61" s="9">
        <v>2166673</v>
      </c>
      <c r="M61" s="9">
        <v>2403862</v>
      </c>
      <c r="N61" s="9">
        <v>2000000</v>
      </c>
      <c r="O61" s="9">
        <v>230769</v>
      </c>
      <c r="P61" s="9">
        <v>0</v>
      </c>
      <c r="Q61" s="9">
        <v>0</v>
      </c>
      <c r="R61" s="9" t="s">
        <v>159</v>
      </c>
      <c r="S61" s="9" t="s">
        <v>160</v>
      </c>
      <c r="T61" s="28">
        <f>SUM(26077692+2603333)</f>
        <v>28681025</v>
      </c>
    </row>
    <row r="62" spans="1:20" ht="15" thickBot="1" x14ac:dyDescent="0.35">
      <c r="A62" s="55">
        <v>39</v>
      </c>
      <c r="B62" s="4" t="s">
        <v>178</v>
      </c>
      <c r="C62" s="46" t="s">
        <v>97</v>
      </c>
      <c r="D62" s="35" t="s">
        <v>42</v>
      </c>
      <c r="E62" s="34" t="s">
        <v>43</v>
      </c>
      <c r="F62" s="8" t="s">
        <v>32</v>
      </c>
      <c r="G62" s="9" t="s">
        <v>32</v>
      </c>
      <c r="H62" s="9" t="s">
        <v>32</v>
      </c>
      <c r="I62" s="9" t="s">
        <v>32</v>
      </c>
      <c r="J62" s="9" t="s">
        <v>32</v>
      </c>
      <c r="K62" s="9" t="s">
        <v>32</v>
      </c>
      <c r="L62" s="9" t="s">
        <v>32</v>
      </c>
      <c r="M62" s="9" t="s">
        <v>32</v>
      </c>
      <c r="N62" s="9" t="s">
        <v>32</v>
      </c>
      <c r="O62" s="9" t="s">
        <v>32</v>
      </c>
      <c r="P62" s="9" t="s">
        <v>32</v>
      </c>
      <c r="Q62" s="9" t="s">
        <v>32</v>
      </c>
      <c r="R62" s="9" t="s">
        <v>33</v>
      </c>
      <c r="S62" s="9">
        <v>2000000</v>
      </c>
      <c r="T62" s="28">
        <f>SUM(24000000+2000000)</f>
        <v>26000000</v>
      </c>
    </row>
    <row r="63" spans="1:20" ht="15" thickBot="1" x14ac:dyDescent="0.35">
      <c r="A63" s="55">
        <v>40</v>
      </c>
      <c r="B63" s="4" t="s">
        <v>99</v>
      </c>
      <c r="C63" s="46" t="s">
        <v>527</v>
      </c>
      <c r="D63" s="35" t="s">
        <v>21</v>
      </c>
      <c r="E63" s="34" t="s">
        <v>100</v>
      </c>
      <c r="F63" s="8" t="s">
        <v>101</v>
      </c>
      <c r="G63" s="9" t="s">
        <v>101</v>
      </c>
      <c r="H63" s="9">
        <v>2628241</v>
      </c>
      <c r="I63" s="9" t="s">
        <v>101</v>
      </c>
      <c r="J63" s="9" t="s">
        <v>101</v>
      </c>
      <c r="K63" s="9" t="s">
        <v>101</v>
      </c>
      <c r="L63" s="9">
        <v>4050000</v>
      </c>
      <c r="M63" s="9">
        <v>4050000</v>
      </c>
      <c r="N63" s="9" t="s">
        <v>101</v>
      </c>
      <c r="O63" s="9" t="s">
        <v>101</v>
      </c>
      <c r="P63" s="9" t="s">
        <v>101</v>
      </c>
      <c r="Q63" s="9" t="s">
        <v>101</v>
      </c>
      <c r="R63" s="9" t="s">
        <v>102</v>
      </c>
      <c r="S63" s="9" t="s">
        <v>161</v>
      </c>
      <c r="T63" s="28">
        <f>SUM(54000000+466346)</f>
        <v>54466346</v>
      </c>
    </row>
    <row r="64" spans="1:20" ht="15" thickBot="1" x14ac:dyDescent="0.35">
      <c r="A64" s="55">
        <v>41</v>
      </c>
      <c r="B64" s="4">
        <v>870.423</v>
      </c>
      <c r="C64" s="46" t="s">
        <v>525</v>
      </c>
      <c r="D64" s="35" t="s">
        <v>21</v>
      </c>
      <c r="E64" s="34" t="s">
        <v>22</v>
      </c>
      <c r="F64" s="8" t="s">
        <v>101</v>
      </c>
      <c r="G64" s="9" t="s">
        <v>101</v>
      </c>
      <c r="H64" s="9">
        <v>1887292</v>
      </c>
      <c r="I64" s="9" t="s">
        <v>101</v>
      </c>
      <c r="J64" s="9" t="s">
        <v>101</v>
      </c>
      <c r="K64" s="9" t="s">
        <v>101</v>
      </c>
      <c r="L64" s="9">
        <v>3175000</v>
      </c>
      <c r="M64" s="9">
        <v>3175000</v>
      </c>
      <c r="N64" s="9">
        <v>4500000</v>
      </c>
      <c r="O64" s="9">
        <v>4500000</v>
      </c>
      <c r="P64" s="9">
        <v>4500000</v>
      </c>
      <c r="Q64" s="9" t="s">
        <v>101</v>
      </c>
      <c r="R64" s="9" t="s">
        <v>102</v>
      </c>
      <c r="S64" s="9" t="s">
        <v>101</v>
      </c>
      <c r="T64" s="28" t="s">
        <v>162</v>
      </c>
    </row>
    <row r="65" spans="1:20" x14ac:dyDescent="0.3">
      <c r="A65" s="55">
        <v>42</v>
      </c>
      <c r="B65" s="10" t="s">
        <v>103</v>
      </c>
      <c r="C65" s="47" t="s">
        <v>104</v>
      </c>
      <c r="D65" s="36" t="s">
        <v>21</v>
      </c>
      <c r="E65" s="37" t="s">
        <v>22</v>
      </c>
      <c r="F65" s="7" t="s">
        <v>101</v>
      </c>
      <c r="G65" s="6">
        <v>4500000</v>
      </c>
      <c r="H65" s="6">
        <v>4050000</v>
      </c>
      <c r="I65" s="6" t="s">
        <v>101</v>
      </c>
      <c r="J65" s="6" t="s">
        <v>101</v>
      </c>
      <c r="K65" s="6" t="s">
        <v>101</v>
      </c>
      <c r="L65" s="6">
        <v>4050000</v>
      </c>
      <c r="M65" s="6">
        <v>4050000</v>
      </c>
      <c r="N65" s="6" t="s">
        <v>101</v>
      </c>
      <c r="O65" s="6" t="s">
        <v>101</v>
      </c>
      <c r="P65" s="6">
        <v>4500000</v>
      </c>
      <c r="Q65" s="6" t="s">
        <v>101</v>
      </c>
      <c r="R65" s="6" t="s">
        <v>102</v>
      </c>
      <c r="S65" s="6" t="s">
        <v>101</v>
      </c>
      <c r="T65" s="31" t="s">
        <v>162</v>
      </c>
    </row>
    <row r="66" spans="1:20" x14ac:dyDescent="0.3">
      <c r="A66" s="55">
        <v>43</v>
      </c>
      <c r="B66" s="52" t="s">
        <v>164</v>
      </c>
      <c r="C66" s="48" t="s">
        <v>165</v>
      </c>
      <c r="D66" s="39" t="s">
        <v>42</v>
      </c>
      <c r="E66" s="40" t="s">
        <v>43</v>
      </c>
      <c r="F66" s="11">
        <v>2000000</v>
      </c>
      <c r="G66" s="11">
        <v>2000000</v>
      </c>
      <c r="H66" s="12">
        <v>2000000</v>
      </c>
      <c r="I66" s="12">
        <v>2000000</v>
      </c>
      <c r="J66" s="12">
        <v>2000000</v>
      </c>
      <c r="K66" s="12">
        <v>2000000</v>
      </c>
      <c r="L66" s="11">
        <v>1000000</v>
      </c>
      <c r="M66" s="11">
        <v>0</v>
      </c>
      <c r="N66" s="11">
        <v>0</v>
      </c>
      <c r="O66" s="11">
        <v>0</v>
      </c>
      <c r="P66" s="11">
        <v>0</v>
      </c>
      <c r="Q66" s="15">
        <v>0</v>
      </c>
      <c r="R66" s="3">
        <v>13000000</v>
      </c>
      <c r="S66" s="3">
        <v>0</v>
      </c>
      <c r="T66" s="32" t="s">
        <v>608</v>
      </c>
    </row>
    <row r="67" spans="1:20" x14ac:dyDescent="0.3">
      <c r="A67" s="55">
        <v>44</v>
      </c>
      <c r="B67" s="52">
        <v>977.327</v>
      </c>
      <c r="C67" s="49" t="s">
        <v>105</v>
      </c>
      <c r="D67" s="39" t="s">
        <v>42</v>
      </c>
      <c r="E67" s="40" t="s">
        <v>43</v>
      </c>
      <c r="F67" s="11">
        <v>1000000</v>
      </c>
      <c r="G67" s="3">
        <v>1000000</v>
      </c>
      <c r="H67" s="12">
        <v>1000000</v>
      </c>
      <c r="I67" s="11">
        <v>1000000</v>
      </c>
      <c r="J67" s="11">
        <v>1000000</v>
      </c>
      <c r="K67" s="11">
        <v>1000000</v>
      </c>
      <c r="L67" s="11">
        <v>1000000</v>
      </c>
      <c r="M67" s="11">
        <v>1000000</v>
      </c>
      <c r="N67" s="11">
        <v>1000000</v>
      </c>
      <c r="O67" s="11">
        <v>1000000</v>
      </c>
      <c r="P67" s="11">
        <v>1000000</v>
      </c>
      <c r="Q67" s="12">
        <v>1000000</v>
      </c>
      <c r="R67" s="3">
        <v>12000000</v>
      </c>
      <c r="S67" s="3">
        <v>1000000</v>
      </c>
      <c r="T67" s="32">
        <f>SUM(12000000+1000000)</f>
        <v>13000000</v>
      </c>
    </row>
    <row r="68" spans="1:20" x14ac:dyDescent="0.3">
      <c r="A68" s="55">
        <v>45</v>
      </c>
      <c r="B68" s="52">
        <v>879.25699999999995</v>
      </c>
      <c r="C68" s="49" t="s">
        <v>166</v>
      </c>
      <c r="D68" s="41" t="s">
        <v>42</v>
      </c>
      <c r="E68" s="40" t="s">
        <v>43</v>
      </c>
      <c r="F68" s="11">
        <v>2000000</v>
      </c>
      <c r="G68" s="11">
        <v>2000000</v>
      </c>
      <c r="H68" s="12">
        <v>2000000</v>
      </c>
      <c r="I68" s="3">
        <v>2000000</v>
      </c>
      <c r="J68" s="11">
        <v>2000000</v>
      </c>
      <c r="K68" s="3">
        <v>2000000</v>
      </c>
      <c r="L68" s="11">
        <v>2000000</v>
      </c>
      <c r="M68" s="11">
        <v>2000000</v>
      </c>
      <c r="N68" s="11">
        <v>2000000</v>
      </c>
      <c r="O68" s="11">
        <v>2000000</v>
      </c>
      <c r="P68" s="11">
        <v>2000000</v>
      </c>
      <c r="Q68" s="12">
        <v>2000000</v>
      </c>
      <c r="R68" s="3">
        <v>24000000</v>
      </c>
      <c r="S68" s="3">
        <v>2000000</v>
      </c>
      <c r="T68" s="32">
        <f>SUM(24000000+2000000)</f>
        <v>26000000</v>
      </c>
    </row>
    <row r="69" spans="1:20" x14ac:dyDescent="0.3">
      <c r="A69" s="55">
        <v>46</v>
      </c>
      <c r="B69" s="52" t="s">
        <v>167</v>
      </c>
      <c r="C69" s="49" t="s">
        <v>481</v>
      </c>
      <c r="D69" s="39" t="s">
        <v>42</v>
      </c>
      <c r="E69" s="40" t="s">
        <v>43</v>
      </c>
      <c r="F69" s="11">
        <v>1800000</v>
      </c>
      <c r="G69" s="3">
        <v>1800000</v>
      </c>
      <c r="H69" s="14">
        <v>1800000</v>
      </c>
      <c r="I69" s="11">
        <v>1800000</v>
      </c>
      <c r="J69" s="11">
        <v>1800000</v>
      </c>
      <c r="K69" s="11">
        <v>1800000</v>
      </c>
      <c r="L69" s="11">
        <v>1800000</v>
      </c>
      <c r="M69" s="11">
        <v>1800000</v>
      </c>
      <c r="N69" s="11">
        <v>1800000</v>
      </c>
      <c r="O69" s="11">
        <v>1800000</v>
      </c>
      <c r="P69" s="11">
        <v>1800000</v>
      </c>
      <c r="Q69" s="12">
        <v>1800000</v>
      </c>
      <c r="R69" s="3">
        <v>21600000</v>
      </c>
      <c r="S69" s="3">
        <v>1800000</v>
      </c>
      <c r="T69" s="32">
        <f>SUM(21600000+1800000)</f>
        <v>23400000</v>
      </c>
    </row>
    <row r="70" spans="1:20" x14ac:dyDescent="0.3">
      <c r="A70" s="55">
        <v>47</v>
      </c>
      <c r="B70" s="52" t="s">
        <v>168</v>
      </c>
      <c r="C70" s="48" t="s">
        <v>441</v>
      </c>
      <c r="D70" s="41" t="s">
        <v>42</v>
      </c>
      <c r="E70" s="40" t="s">
        <v>43</v>
      </c>
      <c r="F70" s="11">
        <v>2000000</v>
      </c>
      <c r="G70" s="11">
        <v>1800000</v>
      </c>
      <c r="H70" s="12">
        <v>2000000</v>
      </c>
      <c r="I70" s="11">
        <v>2000000</v>
      </c>
      <c r="J70" s="11">
        <v>2000000</v>
      </c>
      <c r="K70" s="11">
        <v>2000000</v>
      </c>
      <c r="L70" s="11">
        <v>2000000</v>
      </c>
      <c r="M70" s="11">
        <v>1923077</v>
      </c>
      <c r="N70" s="11">
        <v>2000000</v>
      </c>
      <c r="O70" s="11">
        <v>2000000</v>
      </c>
      <c r="P70" s="11">
        <v>2000000</v>
      </c>
      <c r="Q70" s="12">
        <v>1769231</v>
      </c>
      <c r="R70" s="3">
        <v>23492308</v>
      </c>
      <c r="S70" s="3">
        <v>2000000</v>
      </c>
      <c r="T70" s="32">
        <f>SUM(23492308+2000000)</f>
        <v>25492308</v>
      </c>
    </row>
    <row r="71" spans="1:20" x14ac:dyDescent="0.3">
      <c r="A71" s="55">
        <v>48</v>
      </c>
      <c r="B71" s="52" t="s">
        <v>169</v>
      </c>
      <c r="C71" s="48" t="s">
        <v>170</v>
      </c>
      <c r="D71" s="41" t="s">
        <v>42</v>
      </c>
      <c r="E71" s="40" t="s">
        <v>43</v>
      </c>
      <c r="F71" s="11">
        <v>2800000</v>
      </c>
      <c r="G71" s="11">
        <v>1800000</v>
      </c>
      <c r="H71" s="12">
        <v>2800000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15">
        <v>0</v>
      </c>
      <c r="R71" s="3">
        <v>7400000</v>
      </c>
      <c r="S71" s="3"/>
      <c r="T71" s="32" t="s">
        <v>610</v>
      </c>
    </row>
    <row r="72" spans="1:20" x14ac:dyDescent="0.3">
      <c r="A72" s="55">
        <v>49</v>
      </c>
      <c r="B72" s="52" t="s">
        <v>172</v>
      </c>
      <c r="C72" s="48" t="s">
        <v>173</v>
      </c>
      <c r="D72" s="41" t="s">
        <v>42</v>
      </c>
      <c r="E72" s="40" t="s">
        <v>43</v>
      </c>
      <c r="F72" s="11">
        <v>2112562</v>
      </c>
      <c r="G72" s="11">
        <v>2031310</v>
      </c>
      <c r="H72" s="12">
        <v>2112562</v>
      </c>
      <c r="I72" s="11">
        <v>2112562</v>
      </c>
      <c r="J72" s="11">
        <v>2112562</v>
      </c>
      <c r="K72" s="11">
        <v>2112562</v>
      </c>
      <c r="L72" s="11">
        <v>2112562</v>
      </c>
      <c r="M72" s="11">
        <v>2112562</v>
      </c>
      <c r="N72" s="11">
        <v>2112562</v>
      </c>
      <c r="O72" s="11">
        <v>2112562</v>
      </c>
      <c r="P72" s="11">
        <v>2112562</v>
      </c>
      <c r="Q72" s="12">
        <v>2112562</v>
      </c>
      <c r="R72" s="3">
        <v>25350744</v>
      </c>
      <c r="S72" s="3">
        <v>2112562</v>
      </c>
      <c r="T72" s="32">
        <f>SUM(25350744+2112562)</f>
        <v>27463306</v>
      </c>
    </row>
    <row r="73" spans="1:20" x14ac:dyDescent="0.3">
      <c r="A73" s="55">
        <v>50</v>
      </c>
      <c r="B73" s="52" t="s">
        <v>174</v>
      </c>
      <c r="C73" s="48" t="s">
        <v>110</v>
      </c>
      <c r="D73" s="41" t="s">
        <v>42</v>
      </c>
      <c r="E73" s="40" t="s">
        <v>43</v>
      </c>
      <c r="F73" s="11">
        <v>3653872</v>
      </c>
      <c r="G73" s="11">
        <v>2500000</v>
      </c>
      <c r="H73" s="12">
        <v>3557718</v>
      </c>
      <c r="I73" s="11">
        <v>2500000</v>
      </c>
      <c r="J73" s="11">
        <v>2500000</v>
      </c>
      <c r="K73" s="11">
        <v>2500000</v>
      </c>
      <c r="L73" s="11">
        <v>3100975</v>
      </c>
      <c r="M73" s="11">
        <v>3173092</v>
      </c>
      <c r="N73" s="11">
        <v>2500000</v>
      </c>
      <c r="O73" s="11">
        <v>2500000</v>
      </c>
      <c r="P73" s="3">
        <v>0</v>
      </c>
      <c r="Q73" s="15">
        <v>0</v>
      </c>
      <c r="R73" s="3">
        <v>25683657</v>
      </c>
      <c r="S73" s="3"/>
      <c r="T73" s="32" t="s">
        <v>612</v>
      </c>
    </row>
    <row r="74" spans="1:20" x14ac:dyDescent="0.3">
      <c r="A74" s="55">
        <v>51</v>
      </c>
      <c r="B74" s="52" t="s">
        <v>175</v>
      </c>
      <c r="C74" s="48" t="s">
        <v>440</v>
      </c>
      <c r="D74" s="27" t="s">
        <v>626</v>
      </c>
      <c r="E74" s="40" t="s">
        <v>43</v>
      </c>
      <c r="F74" s="11">
        <v>2000000</v>
      </c>
      <c r="G74" s="11">
        <v>2000000</v>
      </c>
      <c r="H74" s="12">
        <v>2000000</v>
      </c>
      <c r="I74" s="11">
        <v>2000000</v>
      </c>
      <c r="J74" s="11">
        <v>2000000</v>
      </c>
      <c r="K74" s="11">
        <v>2000000</v>
      </c>
      <c r="L74" s="11">
        <v>2000000</v>
      </c>
      <c r="M74" s="11">
        <v>2000000</v>
      </c>
      <c r="N74" s="3">
        <v>2000000</v>
      </c>
      <c r="O74" s="3">
        <v>2000000</v>
      </c>
      <c r="P74" s="3">
        <v>2000000</v>
      </c>
      <c r="Q74" s="15">
        <v>2000000</v>
      </c>
      <c r="R74" s="3">
        <v>24000000</v>
      </c>
      <c r="S74" s="3">
        <v>2000000</v>
      </c>
      <c r="T74" s="32">
        <f>SUM(24000000+2000000)</f>
        <v>26000000</v>
      </c>
    </row>
    <row r="75" spans="1:20" x14ac:dyDescent="0.3">
      <c r="A75" s="55">
        <v>52</v>
      </c>
      <c r="B75" s="52" t="s">
        <v>177</v>
      </c>
      <c r="C75" s="48" t="s">
        <v>176</v>
      </c>
      <c r="D75" s="41" t="s">
        <v>42</v>
      </c>
      <c r="E75" s="40" t="s">
        <v>43</v>
      </c>
      <c r="F75" s="3">
        <v>400000</v>
      </c>
      <c r="G75" s="3">
        <v>400000</v>
      </c>
      <c r="H75" s="15">
        <v>400000</v>
      </c>
      <c r="I75" s="3">
        <v>400000</v>
      </c>
      <c r="J75" s="3">
        <v>400000</v>
      </c>
      <c r="K75" s="3">
        <v>400000</v>
      </c>
      <c r="L75" s="3">
        <v>400000</v>
      </c>
      <c r="M75" s="3">
        <v>400000</v>
      </c>
      <c r="N75" s="3">
        <v>400000</v>
      </c>
      <c r="O75" s="3">
        <v>400000</v>
      </c>
      <c r="P75" s="3">
        <v>400000</v>
      </c>
      <c r="Q75" s="15">
        <v>400000</v>
      </c>
      <c r="R75" s="3">
        <v>4800000</v>
      </c>
      <c r="S75" s="3">
        <v>400000</v>
      </c>
      <c r="T75" s="32">
        <f>SUM(4800000+400000)</f>
        <v>5200000</v>
      </c>
    </row>
    <row r="76" spans="1:20" x14ac:dyDescent="0.3">
      <c r="A76" s="55">
        <v>53</v>
      </c>
      <c r="B76" s="53">
        <v>4757339</v>
      </c>
      <c r="C76" s="48" t="s">
        <v>179</v>
      </c>
      <c r="D76" s="41" t="s">
        <v>42</v>
      </c>
      <c r="E76" s="40" t="s">
        <v>43</v>
      </c>
      <c r="F76" s="3">
        <v>4000000</v>
      </c>
      <c r="G76" s="3">
        <v>3000000</v>
      </c>
      <c r="H76" s="15">
        <v>4000000</v>
      </c>
      <c r="I76" s="3">
        <v>4000000</v>
      </c>
      <c r="J76" s="3">
        <v>4000000</v>
      </c>
      <c r="K76" s="3">
        <v>4000000</v>
      </c>
      <c r="L76" s="3">
        <v>4000000</v>
      </c>
      <c r="M76" s="3">
        <v>4000000</v>
      </c>
      <c r="N76" s="3">
        <v>4000000</v>
      </c>
      <c r="O76" s="3">
        <v>4000000</v>
      </c>
      <c r="P76" s="3">
        <v>4000000</v>
      </c>
      <c r="Q76" s="15">
        <v>4000000</v>
      </c>
      <c r="R76" s="3">
        <v>48000000</v>
      </c>
      <c r="S76" s="3">
        <v>4663333</v>
      </c>
      <c r="T76" s="32">
        <f>SUM(48000000+4663333)</f>
        <v>52663333</v>
      </c>
    </row>
    <row r="77" spans="1:20" x14ac:dyDescent="0.3">
      <c r="A77" s="55">
        <v>54</v>
      </c>
      <c r="B77" s="53">
        <v>4172902</v>
      </c>
      <c r="C77" s="48" t="s">
        <v>106</v>
      </c>
      <c r="D77" s="41" t="s">
        <v>42</v>
      </c>
      <c r="E77" s="40" t="s">
        <v>43</v>
      </c>
      <c r="F77" s="3">
        <v>400000</v>
      </c>
      <c r="G77" s="3">
        <v>400000</v>
      </c>
      <c r="H77" s="15">
        <v>400000</v>
      </c>
      <c r="I77" s="3">
        <v>400000</v>
      </c>
      <c r="J77" s="3">
        <v>400000</v>
      </c>
      <c r="K77" s="3">
        <v>400000</v>
      </c>
      <c r="L77" s="3">
        <v>400000</v>
      </c>
      <c r="M77" s="3">
        <v>400000</v>
      </c>
      <c r="N77" s="3">
        <v>400000</v>
      </c>
      <c r="O77" s="3">
        <v>400000</v>
      </c>
      <c r="P77" s="3">
        <v>400000</v>
      </c>
      <c r="Q77" s="15">
        <v>400000</v>
      </c>
      <c r="R77" s="3">
        <v>4800000</v>
      </c>
      <c r="S77" s="3">
        <v>400000</v>
      </c>
      <c r="T77" s="32">
        <f>SUM(4800000+400000)</f>
        <v>5200000</v>
      </c>
    </row>
    <row r="78" spans="1:20" x14ac:dyDescent="0.3">
      <c r="A78" s="55">
        <v>55</v>
      </c>
      <c r="B78" s="52" t="s">
        <v>180</v>
      </c>
      <c r="C78" s="48" t="s">
        <v>181</v>
      </c>
      <c r="D78" s="41" t="s">
        <v>42</v>
      </c>
      <c r="E78" s="40" t="s">
        <v>43</v>
      </c>
      <c r="F78" s="3">
        <v>2500000</v>
      </c>
      <c r="G78" s="3">
        <v>2500000</v>
      </c>
      <c r="H78" s="15">
        <v>3084949</v>
      </c>
      <c r="I78" s="3">
        <v>2500000</v>
      </c>
      <c r="J78" s="3">
        <v>2500000</v>
      </c>
      <c r="K78" s="3">
        <v>2500000</v>
      </c>
      <c r="L78" s="3">
        <v>3012821</v>
      </c>
      <c r="M78" s="3">
        <v>2500000</v>
      </c>
      <c r="N78" s="3">
        <v>2500000</v>
      </c>
      <c r="O78" s="3">
        <v>2500000</v>
      </c>
      <c r="P78" s="3">
        <v>2500000</v>
      </c>
      <c r="Q78" s="15">
        <v>2500000</v>
      </c>
      <c r="R78" s="3">
        <v>26353782</v>
      </c>
      <c r="S78" s="3">
        <v>2611513</v>
      </c>
      <c r="T78" s="32">
        <f>SUM(26353782+2611513)</f>
        <v>28965295</v>
      </c>
    </row>
    <row r="79" spans="1:20" x14ac:dyDescent="0.3">
      <c r="A79" s="55">
        <v>56</v>
      </c>
      <c r="B79" s="52">
        <v>367.642</v>
      </c>
      <c r="C79" s="48" t="s">
        <v>456</v>
      </c>
      <c r="D79" s="41" t="s">
        <v>42</v>
      </c>
      <c r="E79" s="40" t="s">
        <v>43</v>
      </c>
      <c r="F79" s="11">
        <v>2000000</v>
      </c>
      <c r="G79" s="11">
        <v>2000000</v>
      </c>
      <c r="H79" s="12">
        <v>2500000</v>
      </c>
      <c r="I79" s="11">
        <v>2500000</v>
      </c>
      <c r="J79" s="11">
        <v>2500000</v>
      </c>
      <c r="K79" s="3">
        <v>2500000</v>
      </c>
      <c r="L79" s="11">
        <v>2500000</v>
      </c>
      <c r="M79" s="11">
        <v>2500000</v>
      </c>
      <c r="N79" s="11">
        <v>2500000</v>
      </c>
      <c r="O79" s="11">
        <v>2500000</v>
      </c>
      <c r="P79" s="11">
        <v>2500000</v>
      </c>
      <c r="Q79" s="12">
        <v>2500000</v>
      </c>
      <c r="R79" s="3">
        <v>29000000</v>
      </c>
      <c r="S79" s="3">
        <v>2500000</v>
      </c>
      <c r="T79" s="32">
        <f>SUM(29000000+2500000)</f>
        <v>31500000</v>
      </c>
    </row>
    <row r="80" spans="1:20" x14ac:dyDescent="0.3">
      <c r="A80" s="55">
        <v>57</v>
      </c>
      <c r="B80" s="52" t="s">
        <v>182</v>
      </c>
      <c r="C80" s="48" t="s">
        <v>183</v>
      </c>
      <c r="D80" s="41" t="s">
        <v>42</v>
      </c>
      <c r="E80" s="40" t="s">
        <v>43</v>
      </c>
      <c r="F80" s="3">
        <v>2700000</v>
      </c>
      <c r="G80" s="3">
        <v>2700000</v>
      </c>
      <c r="H80" s="12">
        <v>2700000</v>
      </c>
      <c r="I80" s="11">
        <v>2700000</v>
      </c>
      <c r="J80" s="11">
        <v>2700000</v>
      </c>
      <c r="K80" s="11">
        <v>2700000</v>
      </c>
      <c r="L80" s="11">
        <v>2700000</v>
      </c>
      <c r="M80" s="11">
        <v>2700000</v>
      </c>
      <c r="N80" s="11">
        <v>2700000</v>
      </c>
      <c r="O80" s="11">
        <v>2700000</v>
      </c>
      <c r="P80" s="11">
        <v>2700000</v>
      </c>
      <c r="Q80" s="12">
        <v>2611949</v>
      </c>
      <c r="R80" s="3">
        <v>32311949</v>
      </c>
      <c r="S80" s="3">
        <v>2700000</v>
      </c>
      <c r="T80" s="32">
        <f>SUM(32311949+2700000)</f>
        <v>35011949</v>
      </c>
    </row>
    <row r="81" spans="1:20" x14ac:dyDescent="0.3">
      <c r="A81" s="55">
        <v>58</v>
      </c>
      <c r="B81" s="52">
        <v>564.57399999999996</v>
      </c>
      <c r="C81" s="48" t="s">
        <v>108</v>
      </c>
      <c r="D81" s="41" t="s">
        <v>42</v>
      </c>
      <c r="E81" s="40" t="s">
        <v>43</v>
      </c>
      <c r="F81" s="3">
        <v>2000000</v>
      </c>
      <c r="G81" s="3">
        <v>2000000</v>
      </c>
      <c r="H81" s="15">
        <v>2000000</v>
      </c>
      <c r="I81" s="3">
        <v>20000000</v>
      </c>
      <c r="J81" s="3">
        <v>2000000</v>
      </c>
      <c r="K81" s="11">
        <v>2000000</v>
      </c>
      <c r="L81" s="3">
        <v>2000000</v>
      </c>
      <c r="M81" s="3">
        <v>2000000</v>
      </c>
      <c r="N81" s="3">
        <v>2000000</v>
      </c>
      <c r="O81" s="3">
        <v>2000000</v>
      </c>
      <c r="P81" s="3">
        <v>2000000</v>
      </c>
      <c r="Q81" s="15">
        <v>2000000</v>
      </c>
      <c r="R81" s="3">
        <v>24000000</v>
      </c>
      <c r="S81" s="3">
        <v>2000000</v>
      </c>
      <c r="T81" s="32" t="s">
        <v>163</v>
      </c>
    </row>
    <row r="82" spans="1:20" x14ac:dyDescent="0.3">
      <c r="A82" s="55">
        <v>59</v>
      </c>
      <c r="B82" s="52" t="s">
        <v>184</v>
      </c>
      <c r="C82" s="48" t="s">
        <v>109</v>
      </c>
      <c r="D82" s="41" t="s">
        <v>42</v>
      </c>
      <c r="E82" s="40" t="s">
        <v>43</v>
      </c>
      <c r="F82" s="3">
        <v>3653872</v>
      </c>
      <c r="G82" s="3">
        <v>2500000</v>
      </c>
      <c r="H82" s="15">
        <v>2780455</v>
      </c>
      <c r="I82" s="3">
        <v>2500000</v>
      </c>
      <c r="J82" s="3">
        <v>2500000</v>
      </c>
      <c r="K82" s="11">
        <v>2500000</v>
      </c>
      <c r="L82" s="3">
        <v>3092950</v>
      </c>
      <c r="M82" s="3">
        <v>2500000</v>
      </c>
      <c r="N82" s="3">
        <v>0</v>
      </c>
      <c r="O82" s="3">
        <v>0</v>
      </c>
      <c r="P82" s="3">
        <v>0</v>
      </c>
      <c r="Q82" s="15">
        <v>0</v>
      </c>
      <c r="R82" s="3">
        <v>22027227</v>
      </c>
      <c r="S82" s="3"/>
      <c r="T82" s="32" t="s">
        <v>620</v>
      </c>
    </row>
    <row r="83" spans="1:20" x14ac:dyDescent="0.3">
      <c r="A83" s="55">
        <v>60</v>
      </c>
      <c r="B83" s="52" t="s">
        <v>185</v>
      </c>
      <c r="C83" s="48" t="s">
        <v>186</v>
      </c>
      <c r="D83" s="41" t="s">
        <v>42</v>
      </c>
      <c r="E83" s="40" t="s">
        <v>43</v>
      </c>
      <c r="F83" s="3">
        <v>2000000</v>
      </c>
      <c r="G83" s="3">
        <v>2500000</v>
      </c>
      <c r="H83" s="15">
        <v>2772442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15">
        <v>0</v>
      </c>
      <c r="R83" s="3">
        <v>7272442</v>
      </c>
      <c r="S83" s="3"/>
      <c r="T83" s="32" t="s">
        <v>621</v>
      </c>
    </row>
    <row r="84" spans="1:20" x14ac:dyDescent="0.3">
      <c r="A84" s="55">
        <v>61</v>
      </c>
      <c r="B84" s="52" t="s">
        <v>187</v>
      </c>
      <c r="C84" s="48" t="s">
        <v>436</v>
      </c>
      <c r="D84" s="41" t="s">
        <v>42</v>
      </c>
      <c r="E84" s="40" t="s">
        <v>43</v>
      </c>
      <c r="F84" s="3">
        <v>1672969</v>
      </c>
      <c r="G84" s="3">
        <v>2289324</v>
      </c>
      <c r="H84" s="15">
        <v>2289324</v>
      </c>
      <c r="I84" s="3">
        <v>2289324</v>
      </c>
      <c r="J84" s="3">
        <v>2289324</v>
      </c>
      <c r="K84" s="3">
        <v>2289324</v>
      </c>
      <c r="L84" s="3">
        <v>2289324</v>
      </c>
      <c r="M84" s="3">
        <v>2289324</v>
      </c>
      <c r="N84" s="3">
        <v>2289324</v>
      </c>
      <c r="O84" s="3">
        <v>2289324</v>
      </c>
      <c r="P84" s="3">
        <v>2289324</v>
      </c>
      <c r="Q84" s="15">
        <v>2585732</v>
      </c>
      <c r="R84" s="3">
        <v>27151941</v>
      </c>
      <c r="S84" s="3">
        <v>2237961</v>
      </c>
      <c r="T84" s="32">
        <f>SUM(27151941+2237961)</f>
        <v>29389902</v>
      </c>
    </row>
    <row r="85" spans="1:20" x14ac:dyDescent="0.3">
      <c r="A85" s="55">
        <v>62</v>
      </c>
      <c r="B85" s="52" t="s">
        <v>189</v>
      </c>
      <c r="C85" s="48" t="s">
        <v>188</v>
      </c>
      <c r="D85" s="41" t="s">
        <v>42</v>
      </c>
      <c r="E85" s="40" t="s">
        <v>43</v>
      </c>
      <c r="F85" s="3">
        <v>2166673</v>
      </c>
      <c r="G85" s="3">
        <v>2000000</v>
      </c>
      <c r="H85" s="15">
        <v>2000000</v>
      </c>
      <c r="I85" s="15">
        <v>2000000</v>
      </c>
      <c r="J85" s="15">
        <v>2000000</v>
      </c>
      <c r="K85" s="15">
        <v>2000000</v>
      </c>
      <c r="L85" s="3">
        <v>2000000</v>
      </c>
      <c r="M85" s="3">
        <v>2119122</v>
      </c>
      <c r="N85" s="3">
        <v>2000000</v>
      </c>
      <c r="O85" s="3">
        <v>2000000</v>
      </c>
      <c r="P85" s="3">
        <v>2000000</v>
      </c>
      <c r="Q85" s="15" t="s">
        <v>631</v>
      </c>
      <c r="R85" s="3">
        <v>24385795</v>
      </c>
      <c r="S85" s="3">
        <v>2084179</v>
      </c>
      <c r="T85" s="32">
        <f>SUM(24385795+2084179)</f>
        <v>26469974</v>
      </c>
    </row>
    <row r="86" spans="1:20" x14ac:dyDescent="0.3">
      <c r="A86" s="55">
        <v>63</v>
      </c>
      <c r="B86" s="52" t="s">
        <v>190</v>
      </c>
      <c r="C86" s="48" t="s">
        <v>191</v>
      </c>
      <c r="D86" s="41" t="s">
        <v>42</v>
      </c>
      <c r="E86" s="40" t="s">
        <v>43</v>
      </c>
      <c r="F86" s="3">
        <v>1000000</v>
      </c>
      <c r="G86" s="3">
        <v>2000000</v>
      </c>
      <c r="H86" s="15">
        <v>1923077</v>
      </c>
      <c r="I86" s="3">
        <v>2000000</v>
      </c>
      <c r="J86" s="3">
        <v>2000000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15">
        <v>0</v>
      </c>
      <c r="R86" s="3">
        <v>8923077</v>
      </c>
      <c r="S86" s="3"/>
      <c r="T86" s="32" t="s">
        <v>622</v>
      </c>
    </row>
    <row r="87" spans="1:20" x14ac:dyDescent="0.3">
      <c r="A87" s="55">
        <v>64</v>
      </c>
      <c r="B87" s="52" t="s">
        <v>192</v>
      </c>
      <c r="C87" s="48" t="s">
        <v>489</v>
      </c>
      <c r="D87" s="41" t="s">
        <v>42</v>
      </c>
      <c r="E87" s="40" t="s">
        <v>43</v>
      </c>
      <c r="F87" s="3">
        <v>3557694</v>
      </c>
      <c r="G87" s="13">
        <v>2500000</v>
      </c>
      <c r="H87" s="16">
        <v>3253222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15">
        <v>0</v>
      </c>
      <c r="R87" s="3">
        <v>9310916</v>
      </c>
      <c r="S87" s="3"/>
      <c r="T87" s="32" t="s">
        <v>623</v>
      </c>
    </row>
    <row r="88" spans="1:20" x14ac:dyDescent="0.3">
      <c r="A88" s="55">
        <v>65</v>
      </c>
      <c r="B88" s="52" t="s">
        <v>193</v>
      </c>
      <c r="C88" s="48" t="s">
        <v>194</v>
      </c>
      <c r="D88" s="41" t="s">
        <v>42</v>
      </c>
      <c r="E88" s="40" t="s">
        <v>43</v>
      </c>
      <c r="F88" s="3">
        <v>2200000</v>
      </c>
      <c r="G88" s="3">
        <v>2200000</v>
      </c>
      <c r="H88" s="15">
        <v>2200000</v>
      </c>
      <c r="I88" s="3">
        <v>2200000</v>
      </c>
      <c r="J88" s="3">
        <v>2200000</v>
      </c>
      <c r="K88" s="3">
        <v>2200000</v>
      </c>
      <c r="L88" s="3">
        <v>2200000</v>
      </c>
      <c r="M88" s="3">
        <v>2200000</v>
      </c>
      <c r="N88" s="3">
        <v>2200000</v>
      </c>
      <c r="O88" s="3">
        <v>2200000</v>
      </c>
      <c r="P88" s="3">
        <v>2200000</v>
      </c>
      <c r="Q88" s="15">
        <v>2200000</v>
      </c>
      <c r="R88" s="3">
        <v>26400000</v>
      </c>
      <c r="S88" s="3">
        <v>2200000</v>
      </c>
      <c r="T88" s="32">
        <f>SUM(26400000+2200000)</f>
        <v>28600000</v>
      </c>
    </row>
    <row r="89" spans="1:20" x14ac:dyDescent="0.3">
      <c r="A89" s="55">
        <v>66</v>
      </c>
      <c r="B89" s="52" t="s">
        <v>195</v>
      </c>
      <c r="C89" s="48" t="s">
        <v>432</v>
      </c>
      <c r="D89" s="41" t="s">
        <v>42</v>
      </c>
      <c r="E89" s="40" t="s">
        <v>43</v>
      </c>
      <c r="F89" s="3">
        <v>2300000</v>
      </c>
      <c r="G89" s="3">
        <v>2300000</v>
      </c>
      <c r="H89" s="15">
        <v>2300000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15">
        <v>0</v>
      </c>
      <c r="R89" s="3">
        <v>6900000</v>
      </c>
      <c r="S89" s="3"/>
      <c r="T89" s="32" t="s">
        <v>613</v>
      </c>
    </row>
    <row r="90" spans="1:20" x14ac:dyDescent="0.3">
      <c r="A90" s="55">
        <v>67</v>
      </c>
      <c r="B90" s="52" t="s">
        <v>196</v>
      </c>
      <c r="C90" s="48" t="s">
        <v>458</v>
      </c>
      <c r="D90" s="41" t="s">
        <v>42</v>
      </c>
      <c r="E90" s="40" t="s">
        <v>43</v>
      </c>
      <c r="F90" s="3">
        <v>2000000</v>
      </c>
      <c r="G90" s="3">
        <v>2000000</v>
      </c>
      <c r="H90" s="15">
        <v>2230781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15">
        <v>0</v>
      </c>
      <c r="R90" s="3">
        <v>6230781</v>
      </c>
      <c r="S90" s="3"/>
      <c r="T90" s="32" t="s">
        <v>614</v>
      </c>
    </row>
    <row r="91" spans="1:20" x14ac:dyDescent="0.3">
      <c r="A91" s="55">
        <v>68</v>
      </c>
      <c r="B91" s="52" t="s">
        <v>197</v>
      </c>
      <c r="C91" s="48" t="s">
        <v>198</v>
      </c>
      <c r="D91" s="41" t="s">
        <v>42</v>
      </c>
      <c r="E91" s="40" t="s">
        <v>43</v>
      </c>
      <c r="F91" s="3">
        <v>400</v>
      </c>
      <c r="G91" s="3">
        <v>400</v>
      </c>
      <c r="H91" s="15">
        <v>400</v>
      </c>
      <c r="I91" s="3">
        <v>400</v>
      </c>
      <c r="J91" s="3" t="s">
        <v>592</v>
      </c>
      <c r="K91" s="3">
        <v>400</v>
      </c>
      <c r="L91" s="3">
        <v>400</v>
      </c>
      <c r="M91" s="3">
        <v>400</v>
      </c>
      <c r="N91" s="3">
        <v>400</v>
      </c>
      <c r="O91" s="3">
        <v>400</v>
      </c>
      <c r="P91" s="3">
        <v>400</v>
      </c>
      <c r="Q91" s="15">
        <v>400</v>
      </c>
      <c r="R91" s="3">
        <v>4800000</v>
      </c>
      <c r="S91" s="3">
        <v>400000</v>
      </c>
      <c r="T91" s="32">
        <f>SUM(4800000+400000)</f>
        <v>5200000</v>
      </c>
    </row>
    <row r="92" spans="1:20" x14ac:dyDescent="0.3">
      <c r="A92" s="55">
        <v>69</v>
      </c>
      <c r="B92" s="52" t="s">
        <v>199</v>
      </c>
      <c r="C92" s="48" t="s">
        <v>200</v>
      </c>
      <c r="D92" s="41" t="s">
        <v>42</v>
      </c>
      <c r="E92" s="40" t="s">
        <v>43</v>
      </c>
      <c r="F92" s="3">
        <v>2000000</v>
      </c>
      <c r="G92" s="3">
        <v>2000000</v>
      </c>
      <c r="H92" s="15">
        <v>2000000</v>
      </c>
      <c r="I92" s="3">
        <v>2000000</v>
      </c>
      <c r="J92" s="3">
        <v>2000000</v>
      </c>
      <c r="K92" s="3">
        <v>2000000</v>
      </c>
      <c r="L92" s="3">
        <v>2000000</v>
      </c>
      <c r="M92" s="3">
        <v>2000000</v>
      </c>
      <c r="N92" s="3">
        <v>2000000</v>
      </c>
      <c r="O92" s="3">
        <v>2000000</v>
      </c>
      <c r="P92" s="3">
        <v>2000000</v>
      </c>
      <c r="Q92" s="15">
        <v>2000000</v>
      </c>
      <c r="R92" s="3">
        <v>24000000</v>
      </c>
      <c r="S92" s="3">
        <v>2000000</v>
      </c>
      <c r="T92" s="32">
        <f>SUM(24000000+2000000)</f>
        <v>26000000</v>
      </c>
    </row>
    <row r="93" spans="1:20" x14ac:dyDescent="0.3">
      <c r="A93" s="55">
        <v>70</v>
      </c>
      <c r="B93" s="52" t="s">
        <v>201</v>
      </c>
      <c r="C93" s="48" t="s">
        <v>451</v>
      </c>
      <c r="D93" s="41" t="s">
        <v>42</v>
      </c>
      <c r="E93" s="40" t="s">
        <v>43</v>
      </c>
      <c r="F93" s="3">
        <v>2000000</v>
      </c>
      <c r="G93" s="3">
        <v>2000000</v>
      </c>
      <c r="H93" s="15">
        <v>2000000</v>
      </c>
      <c r="I93" s="15">
        <v>2000000</v>
      </c>
      <c r="J93" s="15">
        <v>2000000</v>
      </c>
      <c r="K93" s="15">
        <v>2000000</v>
      </c>
      <c r="L93" s="3">
        <v>2000000</v>
      </c>
      <c r="M93" s="3">
        <v>2000000</v>
      </c>
      <c r="N93" s="3">
        <v>2000000</v>
      </c>
      <c r="O93" s="3">
        <v>2000000</v>
      </c>
      <c r="P93" s="3">
        <v>2000000</v>
      </c>
      <c r="Q93" s="15">
        <v>2000000</v>
      </c>
      <c r="R93" s="3">
        <v>24000000</v>
      </c>
      <c r="S93" s="3">
        <v>2000000</v>
      </c>
      <c r="T93" s="32">
        <f t="shared" ref="T93:T94" si="6">SUM(24000000+2000000)</f>
        <v>26000000</v>
      </c>
    </row>
    <row r="94" spans="1:20" x14ac:dyDescent="0.3">
      <c r="A94" s="55">
        <v>71</v>
      </c>
      <c r="B94" s="52" t="s">
        <v>202</v>
      </c>
      <c r="C94" s="48" t="s">
        <v>203</v>
      </c>
      <c r="D94" s="41" t="s">
        <v>42</v>
      </c>
      <c r="E94" s="40" t="s">
        <v>43</v>
      </c>
      <c r="F94" s="3">
        <v>2000000</v>
      </c>
      <c r="G94" s="3">
        <v>2000000</v>
      </c>
      <c r="H94" s="15">
        <v>2000000</v>
      </c>
      <c r="I94" s="15">
        <v>2000000</v>
      </c>
      <c r="J94" s="15">
        <v>2000000</v>
      </c>
      <c r="K94" s="15">
        <v>2000000</v>
      </c>
      <c r="L94" s="3">
        <v>2000000</v>
      </c>
      <c r="M94" s="3">
        <v>2000000</v>
      </c>
      <c r="N94" s="3">
        <v>2000000</v>
      </c>
      <c r="O94" s="3">
        <v>2000000</v>
      </c>
      <c r="P94" s="3">
        <v>2000000</v>
      </c>
      <c r="Q94" s="15">
        <v>2000000</v>
      </c>
      <c r="R94" s="3">
        <v>24000000</v>
      </c>
      <c r="S94" s="3" t="s">
        <v>631</v>
      </c>
      <c r="T94" s="32">
        <f t="shared" si="6"/>
        <v>26000000</v>
      </c>
    </row>
    <row r="95" spans="1:20" x14ac:dyDescent="0.3">
      <c r="A95" s="55">
        <v>72</v>
      </c>
      <c r="B95" s="52" t="s">
        <v>204</v>
      </c>
      <c r="C95" s="48" t="s">
        <v>205</v>
      </c>
      <c r="D95" s="41" t="s">
        <v>42</v>
      </c>
      <c r="E95" s="40" t="s">
        <v>43</v>
      </c>
      <c r="F95" s="3">
        <v>2923076</v>
      </c>
      <c r="G95" s="3">
        <v>2000000</v>
      </c>
      <c r="H95" s="15">
        <v>2192315</v>
      </c>
      <c r="I95" s="15">
        <v>2000000</v>
      </c>
      <c r="J95" s="3">
        <v>2000000</v>
      </c>
      <c r="K95" s="3">
        <v>2000000</v>
      </c>
      <c r="L95" s="3">
        <v>2320525</v>
      </c>
      <c r="M95" s="3">
        <v>2339757</v>
      </c>
      <c r="N95" s="3">
        <v>2000000</v>
      </c>
      <c r="O95" s="3">
        <v>2000000</v>
      </c>
      <c r="P95" s="3">
        <v>2000000</v>
      </c>
      <c r="Q95" s="15">
        <v>2000000</v>
      </c>
      <c r="R95" s="3">
        <v>25756673</v>
      </c>
      <c r="S95" s="3">
        <v>2289538</v>
      </c>
      <c r="T95" s="32">
        <f>SUM(25756673+2289324)</f>
        <v>28045997</v>
      </c>
    </row>
    <row r="96" spans="1:20" x14ac:dyDescent="0.3">
      <c r="A96" s="55">
        <v>73</v>
      </c>
      <c r="B96" s="52" t="s">
        <v>206</v>
      </c>
      <c r="C96" s="48" t="s">
        <v>207</v>
      </c>
      <c r="D96" s="41" t="s">
        <v>42</v>
      </c>
      <c r="E96" s="40" t="s">
        <v>43</v>
      </c>
      <c r="F96" s="3">
        <v>2000000</v>
      </c>
      <c r="G96" s="3">
        <v>2000000</v>
      </c>
      <c r="H96" s="15">
        <v>2000000</v>
      </c>
      <c r="I96" s="15">
        <v>2000000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15">
        <v>0</v>
      </c>
      <c r="R96" s="3">
        <v>8000000</v>
      </c>
      <c r="S96" s="3"/>
      <c r="T96" s="32" t="s">
        <v>615</v>
      </c>
    </row>
    <row r="97" spans="1:20" x14ac:dyDescent="0.3">
      <c r="A97" s="55">
        <v>74</v>
      </c>
      <c r="B97" s="52" t="s">
        <v>208</v>
      </c>
      <c r="C97" s="48" t="s">
        <v>209</v>
      </c>
      <c r="D97" s="41" t="s">
        <v>42</v>
      </c>
      <c r="E97" s="40" t="s">
        <v>43</v>
      </c>
      <c r="F97" s="3">
        <v>2012830</v>
      </c>
      <c r="G97" s="3">
        <v>2000000</v>
      </c>
      <c r="H97" s="15">
        <v>2583356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15">
        <v>0</v>
      </c>
      <c r="R97" s="3">
        <v>6596186</v>
      </c>
      <c r="S97" s="3"/>
      <c r="T97" s="32" t="s">
        <v>618</v>
      </c>
    </row>
    <row r="98" spans="1:20" x14ac:dyDescent="0.3">
      <c r="A98" s="55">
        <v>75</v>
      </c>
      <c r="B98" s="52" t="s">
        <v>210</v>
      </c>
      <c r="C98" s="48" t="s">
        <v>472</v>
      </c>
      <c r="D98" s="41" t="s">
        <v>42</v>
      </c>
      <c r="E98" s="40" t="s">
        <v>43</v>
      </c>
      <c r="F98" s="3">
        <v>2923112</v>
      </c>
      <c r="G98" s="3">
        <v>2000000</v>
      </c>
      <c r="H98" s="15">
        <v>2923112</v>
      </c>
      <c r="I98" s="3">
        <v>2923119</v>
      </c>
      <c r="J98" s="3">
        <v>2000000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15">
        <v>0</v>
      </c>
      <c r="R98" s="3">
        <v>12769336</v>
      </c>
      <c r="S98" s="3"/>
      <c r="T98" s="32" t="s">
        <v>617</v>
      </c>
    </row>
    <row r="99" spans="1:20" x14ac:dyDescent="0.3">
      <c r="A99" s="55">
        <v>76</v>
      </c>
      <c r="B99" s="52" t="s">
        <v>211</v>
      </c>
      <c r="C99" s="48" t="s">
        <v>474</v>
      </c>
      <c r="D99" s="41" t="s">
        <v>42</v>
      </c>
      <c r="E99" s="40" t="s">
        <v>43</v>
      </c>
      <c r="F99" s="3">
        <v>2000000</v>
      </c>
      <c r="G99" s="3">
        <v>2000000</v>
      </c>
      <c r="H99" s="15">
        <v>2083337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15">
        <v>0</v>
      </c>
      <c r="R99" s="3">
        <v>6083337</v>
      </c>
      <c r="S99" s="3"/>
      <c r="T99" s="32" t="s">
        <v>616</v>
      </c>
    </row>
    <row r="100" spans="1:20" x14ac:dyDescent="0.3">
      <c r="A100" s="55">
        <v>77</v>
      </c>
      <c r="B100" s="52" t="s">
        <v>212</v>
      </c>
      <c r="C100" s="48" t="s">
        <v>496</v>
      </c>
      <c r="D100" s="41" t="s">
        <v>42</v>
      </c>
      <c r="E100" s="40" t="s">
        <v>43</v>
      </c>
      <c r="F100" s="3">
        <v>1500000</v>
      </c>
      <c r="G100" s="3">
        <v>1500000</v>
      </c>
      <c r="H100" s="15">
        <v>1500000</v>
      </c>
      <c r="I100" s="3">
        <v>1500000</v>
      </c>
      <c r="J100" s="3">
        <v>1500000</v>
      </c>
      <c r="K100" s="3">
        <v>1500000</v>
      </c>
      <c r="L100" s="3">
        <v>1632375</v>
      </c>
      <c r="M100" s="3">
        <v>3369437</v>
      </c>
      <c r="N100" s="3">
        <v>4654583</v>
      </c>
      <c r="O100" s="3">
        <v>4846600</v>
      </c>
      <c r="P100" s="3">
        <v>2258136</v>
      </c>
      <c r="Q100" s="15">
        <v>1952498</v>
      </c>
      <c r="R100" s="3">
        <v>27713629</v>
      </c>
      <c r="S100" s="3">
        <v>2550307</v>
      </c>
      <c r="T100" s="32">
        <f>SUM(27713629+2550307)</f>
        <v>30263936</v>
      </c>
    </row>
    <row r="101" spans="1:20" x14ac:dyDescent="0.3">
      <c r="A101" s="55">
        <v>78</v>
      </c>
      <c r="B101" s="52" t="s">
        <v>213</v>
      </c>
      <c r="C101" s="48" t="s">
        <v>497</v>
      </c>
      <c r="D101" s="41" t="s">
        <v>42</v>
      </c>
      <c r="E101" s="40" t="s">
        <v>43</v>
      </c>
      <c r="F101" s="3">
        <v>1500000</v>
      </c>
      <c r="G101" s="3">
        <v>1500000</v>
      </c>
      <c r="H101" s="15">
        <v>1500000</v>
      </c>
      <c r="I101" s="15">
        <v>1500000</v>
      </c>
      <c r="J101" s="15">
        <v>1500000</v>
      </c>
      <c r="K101" s="15">
        <v>1500000</v>
      </c>
      <c r="L101" s="3">
        <v>1607023</v>
      </c>
      <c r="M101" s="3">
        <v>2425295</v>
      </c>
      <c r="N101" s="3">
        <v>4114505</v>
      </c>
      <c r="O101" s="3">
        <v>1799600</v>
      </c>
      <c r="P101" s="3">
        <v>2752794</v>
      </c>
      <c r="Q101" s="15">
        <v>2293557</v>
      </c>
      <c r="R101" s="3">
        <v>23992774</v>
      </c>
      <c r="S101" s="3">
        <v>2550307</v>
      </c>
      <c r="T101" s="32">
        <f>SUM(23992774+2550307)</f>
        <v>26543081</v>
      </c>
    </row>
    <row r="102" spans="1:20" x14ac:dyDescent="0.3">
      <c r="A102" s="55">
        <v>79</v>
      </c>
      <c r="B102" s="52" t="s">
        <v>214</v>
      </c>
      <c r="C102" s="48" t="s">
        <v>526</v>
      </c>
      <c r="D102" s="41" t="s">
        <v>42</v>
      </c>
      <c r="E102" s="40" t="s">
        <v>43</v>
      </c>
      <c r="F102" s="3">
        <v>0</v>
      </c>
      <c r="G102" s="3">
        <v>2500000</v>
      </c>
      <c r="H102" s="15">
        <v>3333352</v>
      </c>
      <c r="I102" s="15">
        <v>2500000</v>
      </c>
      <c r="J102" s="3">
        <v>2500000</v>
      </c>
      <c r="K102" s="3">
        <v>2500000</v>
      </c>
      <c r="L102" s="3">
        <v>2844559</v>
      </c>
      <c r="M102" s="3">
        <v>2996806</v>
      </c>
      <c r="N102" s="3">
        <v>2500000</v>
      </c>
      <c r="O102" s="3">
        <v>2500000</v>
      </c>
      <c r="P102" s="3">
        <v>2500000</v>
      </c>
      <c r="Q102" s="15">
        <v>2500000</v>
      </c>
      <c r="R102" s="3">
        <v>29174717</v>
      </c>
      <c r="S102" s="3">
        <v>2500000</v>
      </c>
      <c r="T102" s="32">
        <f>SUM(29174717+2500000)</f>
        <v>31674717</v>
      </c>
    </row>
    <row r="103" spans="1:20" x14ac:dyDescent="0.3">
      <c r="A103" s="55">
        <v>80</v>
      </c>
      <c r="B103" s="52" t="s">
        <v>215</v>
      </c>
      <c r="C103" s="48" t="s">
        <v>435</v>
      </c>
      <c r="D103" s="41" t="s">
        <v>42</v>
      </c>
      <c r="E103" s="40" t="s">
        <v>43</v>
      </c>
      <c r="F103" s="3">
        <v>2923112</v>
      </c>
      <c r="G103" s="3">
        <v>2000000</v>
      </c>
      <c r="H103" s="15">
        <v>2551303</v>
      </c>
      <c r="I103" s="3">
        <v>2551303</v>
      </c>
      <c r="J103" s="3">
        <v>2000000</v>
      </c>
      <c r="K103" s="3">
        <v>2201273</v>
      </c>
      <c r="L103" s="3">
        <v>1158087</v>
      </c>
      <c r="M103" s="3">
        <v>2289324</v>
      </c>
      <c r="N103" s="3">
        <v>2289324</v>
      </c>
      <c r="O103" s="3">
        <v>2289324</v>
      </c>
      <c r="P103" s="3">
        <v>2289324</v>
      </c>
      <c r="Q103" s="15">
        <v>2289324</v>
      </c>
      <c r="R103" s="3">
        <v>26831698</v>
      </c>
      <c r="S103" s="3">
        <v>2416884</v>
      </c>
      <c r="T103" s="32">
        <f>SUM(R103:S103)</f>
        <v>29248582</v>
      </c>
    </row>
    <row r="104" spans="1:20" x14ac:dyDescent="0.3">
      <c r="A104" s="55">
        <v>81</v>
      </c>
      <c r="B104" s="52" t="s">
        <v>216</v>
      </c>
      <c r="C104" s="48" t="s">
        <v>477</v>
      </c>
      <c r="D104" s="41" t="s">
        <v>42</v>
      </c>
      <c r="E104" s="40" t="s">
        <v>43</v>
      </c>
      <c r="F104" s="3">
        <v>2500000</v>
      </c>
      <c r="G104" s="3">
        <v>2500000</v>
      </c>
      <c r="H104" s="15">
        <v>2500000</v>
      </c>
      <c r="I104" s="15">
        <v>2500000</v>
      </c>
      <c r="J104" s="15">
        <v>2500000</v>
      </c>
      <c r="K104" s="15">
        <v>2500000</v>
      </c>
      <c r="L104" s="3">
        <v>3044882</v>
      </c>
      <c r="M104" s="3">
        <v>2500000</v>
      </c>
      <c r="N104" s="3">
        <v>2500000</v>
      </c>
      <c r="O104" s="3">
        <v>2500000</v>
      </c>
      <c r="P104" s="3">
        <v>2500000</v>
      </c>
      <c r="Q104" s="15">
        <v>2500000</v>
      </c>
      <c r="R104" s="3">
        <v>30000000</v>
      </c>
      <c r="S104" s="3">
        <v>2545407</v>
      </c>
      <c r="T104" s="32">
        <f>SUM(R104+S104)</f>
        <v>32545407</v>
      </c>
    </row>
    <row r="105" spans="1:20" x14ac:dyDescent="0.3">
      <c r="A105" s="55">
        <v>82</v>
      </c>
      <c r="B105" s="52" t="s">
        <v>217</v>
      </c>
      <c r="C105" s="48" t="s">
        <v>218</v>
      </c>
      <c r="D105" s="41" t="s">
        <v>42</v>
      </c>
      <c r="E105" s="40" t="s">
        <v>43</v>
      </c>
      <c r="F105" s="3">
        <v>4000000</v>
      </c>
      <c r="G105" s="3">
        <v>4000000</v>
      </c>
      <c r="H105" s="15">
        <v>4000000</v>
      </c>
      <c r="I105" s="3">
        <v>4000000</v>
      </c>
      <c r="J105" s="3">
        <v>4000000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15">
        <v>0</v>
      </c>
      <c r="R105" s="3">
        <v>20000000</v>
      </c>
      <c r="S105" s="3"/>
      <c r="T105" s="32" t="s">
        <v>619</v>
      </c>
    </row>
    <row r="106" spans="1:20" x14ac:dyDescent="0.3">
      <c r="A106" s="55">
        <v>83</v>
      </c>
      <c r="B106" s="52">
        <v>986.98299999999995</v>
      </c>
      <c r="C106" s="48" t="s">
        <v>495</v>
      </c>
      <c r="D106" s="41" t="s">
        <v>42</v>
      </c>
      <c r="E106" s="40" t="s">
        <v>43</v>
      </c>
      <c r="F106" s="3">
        <v>1500000</v>
      </c>
      <c r="G106" s="3">
        <v>1500000</v>
      </c>
      <c r="H106" s="15">
        <v>1500000</v>
      </c>
      <c r="I106" s="15">
        <v>1500000</v>
      </c>
      <c r="J106" s="15">
        <v>1500000</v>
      </c>
      <c r="K106" s="15">
        <v>1500000</v>
      </c>
      <c r="L106" s="3">
        <v>2238573</v>
      </c>
      <c r="M106" s="3">
        <v>7500381</v>
      </c>
      <c r="N106" s="3">
        <v>5193092</v>
      </c>
      <c r="O106" s="3">
        <v>5354800</v>
      </c>
      <c r="P106" s="3">
        <v>2290778</v>
      </c>
      <c r="Q106" s="15">
        <v>3936462</v>
      </c>
      <c r="R106" s="27">
        <v>33453086</v>
      </c>
      <c r="S106" s="3">
        <v>2550000</v>
      </c>
      <c r="T106" s="32">
        <f>SUM(R106+S106)</f>
        <v>36003086</v>
      </c>
    </row>
    <row r="107" spans="1:20" x14ac:dyDescent="0.3">
      <c r="A107" s="55">
        <v>84</v>
      </c>
      <c r="B107" s="52" t="s">
        <v>219</v>
      </c>
      <c r="C107" s="48" t="s">
        <v>220</v>
      </c>
      <c r="D107" s="41" t="s">
        <v>42</v>
      </c>
      <c r="E107" s="40" t="s">
        <v>43</v>
      </c>
      <c r="F107" s="3">
        <v>1500000</v>
      </c>
      <c r="G107" s="3">
        <v>1500000</v>
      </c>
      <c r="H107" s="15">
        <v>1500000</v>
      </c>
      <c r="I107" s="15">
        <v>1500000</v>
      </c>
      <c r="J107" s="15">
        <v>1500000</v>
      </c>
      <c r="K107" s="15">
        <v>1500000</v>
      </c>
      <c r="L107" s="3">
        <v>1886206</v>
      </c>
      <c r="M107" s="3">
        <v>3776163</v>
      </c>
      <c r="N107" s="3">
        <v>5345701</v>
      </c>
      <c r="O107" s="3">
        <v>5622400</v>
      </c>
      <c r="P107" s="3">
        <v>3706768</v>
      </c>
      <c r="Q107" s="15">
        <v>2728025</v>
      </c>
      <c r="R107" s="27">
        <v>32065263</v>
      </c>
      <c r="S107" s="3">
        <v>2550307</v>
      </c>
      <c r="T107" s="32">
        <f>SUM(R107+S107)</f>
        <v>34615570</v>
      </c>
    </row>
    <row r="108" spans="1:20" x14ac:dyDescent="0.3">
      <c r="A108" s="55">
        <v>85</v>
      </c>
      <c r="B108" s="52" t="s">
        <v>221</v>
      </c>
      <c r="C108" s="48" t="s">
        <v>222</v>
      </c>
      <c r="D108" s="41" t="s">
        <v>42</v>
      </c>
      <c r="E108" s="40" t="s">
        <v>43</v>
      </c>
      <c r="F108" s="3">
        <v>3000000</v>
      </c>
      <c r="G108" s="3">
        <v>3000000</v>
      </c>
      <c r="H108" s="15">
        <v>3230770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15">
        <v>0</v>
      </c>
      <c r="R108" s="3">
        <v>9230770</v>
      </c>
      <c r="S108" s="3"/>
      <c r="T108" s="32" t="s">
        <v>625</v>
      </c>
    </row>
    <row r="109" spans="1:20" x14ac:dyDescent="0.3">
      <c r="A109" s="55">
        <v>86</v>
      </c>
      <c r="B109" s="52" t="s">
        <v>223</v>
      </c>
      <c r="C109" s="48" t="s">
        <v>224</v>
      </c>
      <c r="D109" s="41" t="s">
        <v>42</v>
      </c>
      <c r="E109" s="40" t="s">
        <v>43</v>
      </c>
      <c r="F109" s="3">
        <v>4000000</v>
      </c>
      <c r="G109" s="3">
        <v>4000000</v>
      </c>
      <c r="H109" s="15">
        <v>4000000</v>
      </c>
      <c r="I109" s="3">
        <v>4000000</v>
      </c>
      <c r="J109" s="3">
        <v>4000000</v>
      </c>
      <c r="K109" s="3">
        <v>4000000</v>
      </c>
      <c r="L109" s="3">
        <v>4000000</v>
      </c>
      <c r="M109" s="3">
        <v>4000000</v>
      </c>
      <c r="N109" s="3">
        <v>4000000</v>
      </c>
      <c r="O109" s="3">
        <v>4000000</v>
      </c>
      <c r="P109" s="3">
        <v>4000000</v>
      </c>
      <c r="Q109" s="15">
        <v>4000000</v>
      </c>
      <c r="R109" s="27">
        <v>48000000</v>
      </c>
      <c r="S109" s="3">
        <v>4000000</v>
      </c>
      <c r="T109" s="32">
        <f>SUM(R109+S109)</f>
        <v>52000000</v>
      </c>
    </row>
    <row r="110" spans="1:20" x14ac:dyDescent="0.3">
      <c r="A110" s="55">
        <v>87</v>
      </c>
      <c r="B110" s="52" t="s">
        <v>225</v>
      </c>
      <c r="C110" s="48" t="s">
        <v>226</v>
      </c>
      <c r="D110" s="41" t="s">
        <v>42</v>
      </c>
      <c r="E110" s="40" t="s">
        <v>43</v>
      </c>
      <c r="F110" s="3">
        <v>2500000</v>
      </c>
      <c r="G110" s="13">
        <v>2500000</v>
      </c>
      <c r="H110" s="15">
        <v>2888450</v>
      </c>
      <c r="I110" s="15">
        <v>2500000</v>
      </c>
      <c r="J110" s="15">
        <v>2500000</v>
      </c>
      <c r="K110" s="15">
        <v>2583400</v>
      </c>
      <c r="L110" s="3">
        <v>2948726</v>
      </c>
      <c r="M110" s="3">
        <v>2500000</v>
      </c>
      <c r="N110" s="3">
        <v>2500000</v>
      </c>
      <c r="O110" s="3">
        <v>2500000</v>
      </c>
      <c r="P110" s="3">
        <v>2500000</v>
      </c>
      <c r="Q110" s="15">
        <v>2500000</v>
      </c>
      <c r="R110" s="27">
        <v>30920576</v>
      </c>
      <c r="S110" s="3">
        <v>2591065</v>
      </c>
      <c r="T110" s="32">
        <f>SUM(R110+S110)</f>
        <v>33511641</v>
      </c>
    </row>
    <row r="111" spans="1:20" x14ac:dyDescent="0.3">
      <c r="A111" s="55">
        <v>88</v>
      </c>
      <c r="B111" s="52" t="s">
        <v>227</v>
      </c>
      <c r="C111" s="48" t="s">
        <v>228</v>
      </c>
      <c r="D111" s="41" t="s">
        <v>42</v>
      </c>
      <c r="E111" s="40" t="s">
        <v>43</v>
      </c>
      <c r="F111" s="3">
        <v>2289324</v>
      </c>
      <c r="G111" s="3">
        <v>2289324</v>
      </c>
      <c r="H111" s="15">
        <v>2289324</v>
      </c>
      <c r="I111" s="3">
        <v>2289324</v>
      </c>
      <c r="J111" s="3">
        <v>2289324</v>
      </c>
      <c r="K111" s="3">
        <v>2289324</v>
      </c>
      <c r="L111" s="3">
        <v>2802950</v>
      </c>
      <c r="M111" s="3">
        <v>2289324</v>
      </c>
      <c r="N111" s="3">
        <v>2289324</v>
      </c>
      <c r="O111" s="3">
        <v>2289324</v>
      </c>
      <c r="P111" s="3">
        <v>2289324</v>
      </c>
      <c r="Q111" s="15">
        <v>2289324</v>
      </c>
      <c r="R111" s="27">
        <v>27985514</v>
      </c>
      <c r="S111" s="3">
        <v>2332126</v>
      </c>
      <c r="T111" s="32">
        <f>SUM(R111+S111)</f>
        <v>30317640</v>
      </c>
    </row>
    <row r="112" spans="1:20" x14ac:dyDescent="0.3">
      <c r="A112" s="55">
        <v>89</v>
      </c>
      <c r="B112" s="52" t="s">
        <v>229</v>
      </c>
      <c r="C112" s="48" t="s">
        <v>230</v>
      </c>
      <c r="D112" s="41" t="s">
        <v>42</v>
      </c>
      <c r="E112" s="40" t="s">
        <v>43</v>
      </c>
      <c r="F112" s="3">
        <v>2000000</v>
      </c>
      <c r="G112" s="3">
        <v>2000000</v>
      </c>
      <c r="H112" s="15">
        <v>2000000</v>
      </c>
      <c r="I112" s="15">
        <v>2000000</v>
      </c>
      <c r="J112" s="15">
        <v>2000000</v>
      </c>
      <c r="K112" s="15">
        <v>2000000</v>
      </c>
      <c r="L112" s="3">
        <v>2391041</v>
      </c>
      <c r="M112" s="3">
        <v>2000000</v>
      </c>
      <c r="N112" s="3">
        <v>2000000</v>
      </c>
      <c r="O112" s="3">
        <v>2000000</v>
      </c>
      <c r="P112" s="3">
        <v>2000000</v>
      </c>
      <c r="Q112" s="15">
        <v>2000000</v>
      </c>
      <c r="R112" s="27">
        <v>24391038</v>
      </c>
      <c r="S112" s="3">
        <v>2038997</v>
      </c>
      <c r="T112" s="32">
        <f>SUM(R112+S112)</f>
        <v>26430035</v>
      </c>
    </row>
    <row r="113" spans="1:20" x14ac:dyDescent="0.3">
      <c r="A113" s="55">
        <v>90</v>
      </c>
      <c r="B113" s="52" t="s">
        <v>231</v>
      </c>
      <c r="C113" s="48" t="s">
        <v>232</v>
      </c>
      <c r="D113" s="41" t="s">
        <v>42</v>
      </c>
      <c r="E113" s="40" t="s">
        <v>43</v>
      </c>
      <c r="F113" s="3">
        <v>2000000</v>
      </c>
      <c r="G113" s="3">
        <v>2000000</v>
      </c>
      <c r="H113" s="15">
        <v>2000000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15">
        <v>0</v>
      </c>
      <c r="R113" s="3">
        <v>6000000</v>
      </c>
      <c r="S113" s="3"/>
      <c r="T113" s="32" t="s">
        <v>611</v>
      </c>
    </row>
    <row r="114" spans="1:20" x14ac:dyDescent="0.3">
      <c r="A114" s="55">
        <v>91</v>
      </c>
      <c r="B114" s="52" t="s">
        <v>233</v>
      </c>
      <c r="C114" s="48" t="s">
        <v>234</v>
      </c>
      <c r="D114" s="41" t="s">
        <v>42</v>
      </c>
      <c r="E114" s="40" t="s">
        <v>43</v>
      </c>
      <c r="F114" s="3">
        <v>2000000</v>
      </c>
      <c r="G114" s="3">
        <v>2000000</v>
      </c>
      <c r="H114" s="15">
        <v>2000000</v>
      </c>
      <c r="I114" s="15">
        <v>2000000</v>
      </c>
      <c r="J114" s="15">
        <v>2000000</v>
      </c>
      <c r="K114" s="15">
        <v>2000000</v>
      </c>
      <c r="L114" s="3">
        <v>2391038</v>
      </c>
      <c r="M114" s="3">
        <v>2000000</v>
      </c>
      <c r="N114" s="3">
        <v>2000000</v>
      </c>
      <c r="O114" s="3">
        <v>2000000</v>
      </c>
      <c r="P114" s="3">
        <v>2000000</v>
      </c>
      <c r="Q114" s="15">
        <v>2000000</v>
      </c>
      <c r="R114" s="27">
        <v>24391038</v>
      </c>
      <c r="S114" s="3">
        <v>2032587</v>
      </c>
      <c r="T114" s="32">
        <f>SUM(R114:S114)</f>
        <v>26423625</v>
      </c>
    </row>
    <row r="115" spans="1:20" x14ac:dyDescent="0.3">
      <c r="A115" s="55">
        <v>92</v>
      </c>
      <c r="B115" s="52" t="s">
        <v>235</v>
      </c>
      <c r="C115" s="48" t="s">
        <v>485</v>
      </c>
      <c r="D115" s="41" t="s">
        <v>42</v>
      </c>
      <c r="E115" s="40" t="s">
        <v>43</v>
      </c>
      <c r="F115" s="3">
        <v>2000000</v>
      </c>
      <c r="G115" s="13">
        <v>2000000</v>
      </c>
      <c r="H115" s="16">
        <v>2000000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15">
        <v>0</v>
      </c>
      <c r="R115" s="3">
        <v>6000000</v>
      </c>
      <c r="S115" s="3"/>
      <c r="T115" s="32" t="s">
        <v>611</v>
      </c>
    </row>
    <row r="116" spans="1:20" x14ac:dyDescent="0.3">
      <c r="A116" s="55">
        <v>93</v>
      </c>
      <c r="B116" s="52" t="s">
        <v>236</v>
      </c>
      <c r="C116" s="48" t="s">
        <v>237</v>
      </c>
      <c r="D116" s="41" t="s">
        <v>42</v>
      </c>
      <c r="E116" s="40" t="s">
        <v>43</v>
      </c>
      <c r="F116" s="3">
        <v>5500000</v>
      </c>
      <c r="G116" s="3">
        <v>5500000</v>
      </c>
      <c r="H116" s="15">
        <v>5500000</v>
      </c>
      <c r="I116" s="3">
        <v>5500000</v>
      </c>
      <c r="J116" s="3">
        <v>5500000</v>
      </c>
      <c r="K116" s="3">
        <v>5500000</v>
      </c>
      <c r="L116" s="3">
        <v>5500000</v>
      </c>
      <c r="M116" s="3">
        <v>5500000</v>
      </c>
      <c r="N116" s="3">
        <v>5500000</v>
      </c>
      <c r="O116" s="3">
        <v>5500000</v>
      </c>
      <c r="P116" s="3">
        <v>5500000</v>
      </c>
      <c r="Q116" s="15">
        <v>5500000</v>
      </c>
      <c r="R116" s="27">
        <v>66000000</v>
      </c>
      <c r="S116" s="3">
        <v>5958333</v>
      </c>
      <c r="T116" s="32">
        <f>SUM(R116:S116)</f>
        <v>71958333</v>
      </c>
    </row>
    <row r="117" spans="1:20" x14ac:dyDescent="0.3">
      <c r="A117" s="55">
        <v>94</v>
      </c>
      <c r="B117" s="52" t="s">
        <v>238</v>
      </c>
      <c r="C117" s="48" t="s">
        <v>239</v>
      </c>
      <c r="D117" s="41" t="s">
        <v>42</v>
      </c>
      <c r="E117" s="40" t="s">
        <v>43</v>
      </c>
      <c r="F117" s="3">
        <v>2201273</v>
      </c>
      <c r="G117" s="3">
        <v>2289324</v>
      </c>
      <c r="H117" s="15">
        <v>1672968</v>
      </c>
      <c r="I117" s="3">
        <v>2289324</v>
      </c>
      <c r="J117" s="3">
        <v>2289324</v>
      </c>
      <c r="K117" s="3">
        <v>1849069</v>
      </c>
      <c r="L117" s="3">
        <v>2289324</v>
      </c>
      <c r="M117" s="3">
        <v>2289324</v>
      </c>
      <c r="N117" s="3">
        <v>2289324</v>
      </c>
      <c r="O117" s="3">
        <v>2289324</v>
      </c>
      <c r="P117" s="3">
        <v>2289324</v>
      </c>
      <c r="Q117" s="15">
        <v>2289324</v>
      </c>
      <c r="R117" s="27">
        <v>26327226</v>
      </c>
      <c r="S117" s="3">
        <v>2289324</v>
      </c>
      <c r="T117" s="32">
        <f>SUM(R117:S117)</f>
        <v>28616550</v>
      </c>
    </row>
    <row r="118" spans="1:20" x14ac:dyDescent="0.3">
      <c r="A118" s="55">
        <v>95</v>
      </c>
      <c r="B118" s="52" t="s">
        <v>240</v>
      </c>
      <c r="C118" s="48" t="s">
        <v>241</v>
      </c>
      <c r="D118" s="41" t="s">
        <v>42</v>
      </c>
      <c r="E118" s="40" t="s">
        <v>43</v>
      </c>
      <c r="F118" s="3">
        <v>2500000</v>
      </c>
      <c r="G118" s="3">
        <v>2500000</v>
      </c>
      <c r="H118" s="15">
        <v>2500000</v>
      </c>
      <c r="I118" s="15">
        <v>2500000</v>
      </c>
      <c r="J118" s="15">
        <v>2500000</v>
      </c>
      <c r="K118" s="15">
        <v>2500000</v>
      </c>
      <c r="L118" s="3">
        <v>2500000</v>
      </c>
      <c r="M118" s="3">
        <v>2500000</v>
      </c>
      <c r="N118" s="3">
        <v>2500000</v>
      </c>
      <c r="O118" s="3">
        <v>2500000</v>
      </c>
      <c r="P118" s="3">
        <v>2500000</v>
      </c>
      <c r="Q118" s="15">
        <v>2500000</v>
      </c>
      <c r="R118" s="27">
        <v>30000000</v>
      </c>
      <c r="S118" s="3">
        <v>2500000</v>
      </c>
      <c r="T118" s="32">
        <f>SUM(R118:S118)</f>
        <v>32500000</v>
      </c>
    </row>
    <row r="119" spans="1:20" x14ac:dyDescent="0.3">
      <c r="A119" s="55">
        <v>96</v>
      </c>
      <c r="B119" s="52" t="s">
        <v>242</v>
      </c>
      <c r="C119" s="48" t="s">
        <v>482</v>
      </c>
      <c r="D119" s="41" t="s">
        <v>42</v>
      </c>
      <c r="E119" s="40" t="s">
        <v>43</v>
      </c>
      <c r="F119" s="3">
        <v>2000000</v>
      </c>
      <c r="G119" s="3">
        <v>2000000</v>
      </c>
      <c r="H119" s="15">
        <v>2000000</v>
      </c>
      <c r="I119" s="15">
        <v>2000000</v>
      </c>
      <c r="J119" s="15">
        <v>2000000</v>
      </c>
      <c r="K119" s="15">
        <v>2000000</v>
      </c>
      <c r="L119" s="3">
        <v>2000000</v>
      </c>
      <c r="M119" s="3">
        <v>2000000</v>
      </c>
      <c r="N119" s="3">
        <v>2000000</v>
      </c>
      <c r="O119" s="3">
        <v>2000000</v>
      </c>
      <c r="P119" s="3">
        <v>2000000</v>
      </c>
      <c r="Q119" s="15">
        <v>2000000</v>
      </c>
      <c r="R119" s="27">
        <v>24000000</v>
      </c>
      <c r="S119" s="3">
        <v>2000000</v>
      </c>
      <c r="T119" s="32">
        <f t="shared" ref="T119:T122" si="7">SUM(R119:S119)</f>
        <v>26000000</v>
      </c>
    </row>
    <row r="120" spans="1:20" x14ac:dyDescent="0.3">
      <c r="A120" s="55">
        <v>97</v>
      </c>
      <c r="B120" s="52" t="s">
        <v>243</v>
      </c>
      <c r="C120" s="48" t="s">
        <v>107</v>
      </c>
      <c r="D120" s="41" t="s">
        <v>42</v>
      </c>
      <c r="E120" s="40" t="s">
        <v>43</v>
      </c>
      <c r="F120" s="3">
        <v>2289324</v>
      </c>
      <c r="G120" s="3">
        <v>2289324</v>
      </c>
      <c r="H120" s="15">
        <v>2722237</v>
      </c>
      <c r="I120" s="3">
        <v>2289324</v>
      </c>
      <c r="J120" s="3">
        <v>2289324</v>
      </c>
      <c r="K120" s="3">
        <v>2289324</v>
      </c>
      <c r="L120" s="3">
        <v>2289324</v>
      </c>
      <c r="M120" s="3">
        <v>2201273</v>
      </c>
      <c r="N120" s="3">
        <v>2289324</v>
      </c>
      <c r="O120" s="3">
        <v>2289324</v>
      </c>
      <c r="P120" s="3">
        <v>2289324</v>
      </c>
      <c r="Q120" s="15">
        <v>2113222</v>
      </c>
      <c r="R120" s="27">
        <v>27640648</v>
      </c>
      <c r="S120" s="3">
        <v>2325400</v>
      </c>
      <c r="T120" s="32">
        <f t="shared" si="7"/>
        <v>29966048</v>
      </c>
    </row>
    <row r="121" spans="1:20" x14ac:dyDescent="0.3">
      <c r="A121" s="55">
        <v>98</v>
      </c>
      <c r="B121" s="52" t="s">
        <v>244</v>
      </c>
      <c r="C121" s="48" t="s">
        <v>431</v>
      </c>
      <c r="D121" s="41" t="s">
        <v>42</v>
      </c>
      <c r="E121" s="40" t="s">
        <v>43</v>
      </c>
      <c r="F121" s="3">
        <v>2500000</v>
      </c>
      <c r="G121" s="3">
        <v>2500000</v>
      </c>
      <c r="H121" s="15">
        <v>2500000</v>
      </c>
      <c r="I121" s="3">
        <v>2500000</v>
      </c>
      <c r="J121" s="3">
        <v>2500000</v>
      </c>
      <c r="K121" s="3">
        <v>2500000</v>
      </c>
      <c r="L121" s="3">
        <v>2500000</v>
      </c>
      <c r="M121" s="3">
        <v>2500000</v>
      </c>
      <c r="N121" s="3">
        <v>2500000</v>
      </c>
      <c r="O121" s="3">
        <v>2500000</v>
      </c>
      <c r="P121" s="3">
        <v>2500000</v>
      </c>
      <c r="Q121" s="15">
        <v>2500000</v>
      </c>
      <c r="R121" s="27">
        <v>30000000</v>
      </c>
      <c r="S121" s="3">
        <v>2500000</v>
      </c>
      <c r="T121" s="32">
        <f t="shared" si="7"/>
        <v>32500000</v>
      </c>
    </row>
    <row r="122" spans="1:20" x14ac:dyDescent="0.3">
      <c r="A122" s="55">
        <v>99</v>
      </c>
      <c r="B122" s="52" t="s">
        <v>245</v>
      </c>
      <c r="C122" s="48" t="s">
        <v>246</v>
      </c>
      <c r="D122" s="41" t="s">
        <v>42</v>
      </c>
      <c r="E122" s="40" t="s">
        <v>43</v>
      </c>
      <c r="F122" s="3">
        <v>1800000</v>
      </c>
      <c r="G122" s="3">
        <v>1800000</v>
      </c>
      <c r="H122" s="15">
        <v>1800000</v>
      </c>
      <c r="I122" s="15">
        <v>1800000</v>
      </c>
      <c r="J122" s="15">
        <v>1800000</v>
      </c>
      <c r="K122" s="15">
        <v>1800000</v>
      </c>
      <c r="L122" s="3">
        <v>1800000</v>
      </c>
      <c r="M122" s="3">
        <v>1800000</v>
      </c>
      <c r="N122" s="3">
        <v>1800000</v>
      </c>
      <c r="O122" s="3">
        <v>1800000</v>
      </c>
      <c r="P122" s="3">
        <v>1800000</v>
      </c>
      <c r="Q122" s="15">
        <v>1800000</v>
      </c>
      <c r="R122" s="27">
        <v>21600000</v>
      </c>
      <c r="S122" s="3">
        <v>1800000</v>
      </c>
      <c r="T122" s="32">
        <f t="shared" si="7"/>
        <v>23400000</v>
      </c>
    </row>
    <row r="123" spans="1:20" x14ac:dyDescent="0.3">
      <c r="A123" s="55">
        <v>100</v>
      </c>
      <c r="B123" s="52" t="s">
        <v>247</v>
      </c>
      <c r="C123" s="48" t="s">
        <v>438</v>
      </c>
      <c r="D123" s="41" t="s">
        <v>42</v>
      </c>
      <c r="E123" s="40" t="s">
        <v>43</v>
      </c>
      <c r="F123" s="3">
        <v>3000000</v>
      </c>
      <c r="G123" s="3">
        <v>3000000</v>
      </c>
      <c r="H123" s="15">
        <v>3000000</v>
      </c>
      <c r="I123" s="3">
        <v>3000000</v>
      </c>
      <c r="J123" s="3">
        <v>3000000</v>
      </c>
      <c r="K123" s="3">
        <v>3000000</v>
      </c>
      <c r="L123" s="3">
        <v>3000000</v>
      </c>
      <c r="M123" s="3">
        <v>3000000</v>
      </c>
      <c r="N123" s="3">
        <v>3000000</v>
      </c>
      <c r="O123" s="3">
        <v>3000000</v>
      </c>
      <c r="P123" s="3">
        <v>3000000</v>
      </c>
      <c r="Q123" s="15">
        <v>2653846</v>
      </c>
      <c r="R123" s="27">
        <v>35653846</v>
      </c>
      <c r="S123" s="3">
        <v>3000000</v>
      </c>
      <c r="T123" s="32">
        <f>SUM(R123:S123)</f>
        <v>38653846</v>
      </c>
    </row>
    <row r="124" spans="1:20" x14ac:dyDescent="0.3">
      <c r="A124" s="55">
        <v>101</v>
      </c>
      <c r="B124" s="52" t="s">
        <v>248</v>
      </c>
      <c r="C124" s="48" t="s">
        <v>249</v>
      </c>
      <c r="D124" s="41" t="s">
        <v>42</v>
      </c>
      <c r="E124" s="40" t="s">
        <v>43</v>
      </c>
      <c r="F124" s="3">
        <v>1800000</v>
      </c>
      <c r="G124" s="3">
        <v>1800000</v>
      </c>
      <c r="H124" s="15">
        <v>1800000</v>
      </c>
      <c r="I124" s="15">
        <v>1800000</v>
      </c>
      <c r="J124" s="15">
        <v>1800000</v>
      </c>
      <c r="K124" s="15">
        <v>1800000</v>
      </c>
      <c r="L124" s="3">
        <v>1800000</v>
      </c>
      <c r="M124" s="3">
        <v>1800000</v>
      </c>
      <c r="N124" s="3">
        <v>1800000</v>
      </c>
      <c r="O124" s="3">
        <v>1800000</v>
      </c>
      <c r="P124" s="3">
        <v>1800000</v>
      </c>
      <c r="Q124" s="15">
        <v>1800000</v>
      </c>
      <c r="R124" s="27">
        <v>21600000</v>
      </c>
      <c r="S124" s="3">
        <v>1800000</v>
      </c>
      <c r="T124" s="32">
        <f t="shared" ref="T124:T125" si="8">SUM(R124:S124)</f>
        <v>23400000</v>
      </c>
    </row>
    <row r="125" spans="1:20" x14ac:dyDescent="0.3">
      <c r="A125" s="55">
        <v>102</v>
      </c>
      <c r="B125" s="52" t="s">
        <v>250</v>
      </c>
      <c r="C125" s="48" t="s">
        <v>251</v>
      </c>
      <c r="D125" s="41" t="s">
        <v>42</v>
      </c>
      <c r="E125" s="40" t="s">
        <v>43</v>
      </c>
      <c r="F125" s="3">
        <v>3500000</v>
      </c>
      <c r="G125" s="3">
        <v>3500000</v>
      </c>
      <c r="H125" s="15">
        <v>3500000</v>
      </c>
      <c r="I125" s="3">
        <v>3500000</v>
      </c>
      <c r="J125" s="3">
        <v>3500000</v>
      </c>
      <c r="K125" s="3">
        <v>3500000</v>
      </c>
      <c r="L125" s="3">
        <v>3500000</v>
      </c>
      <c r="M125" s="3">
        <v>3500000</v>
      </c>
      <c r="N125" s="3">
        <v>3500000</v>
      </c>
      <c r="O125" s="3">
        <v>3500000</v>
      </c>
      <c r="P125" s="3">
        <v>3500000</v>
      </c>
      <c r="Q125" s="15">
        <v>3500000</v>
      </c>
      <c r="R125" s="27">
        <v>42000000</v>
      </c>
      <c r="S125" s="3">
        <v>3500000</v>
      </c>
      <c r="T125" s="32">
        <f t="shared" si="8"/>
        <v>45500000</v>
      </c>
    </row>
    <row r="126" spans="1:20" x14ac:dyDescent="0.3">
      <c r="A126" s="55">
        <v>103</v>
      </c>
      <c r="B126" s="52" t="s">
        <v>252</v>
      </c>
      <c r="C126" s="48" t="s">
        <v>253</v>
      </c>
      <c r="D126" s="41" t="s">
        <v>42</v>
      </c>
      <c r="E126" s="40" t="s">
        <v>43</v>
      </c>
      <c r="F126" s="3">
        <v>2000000</v>
      </c>
      <c r="G126" s="3">
        <v>2000000</v>
      </c>
      <c r="H126" s="15">
        <v>2000000</v>
      </c>
      <c r="I126" s="15">
        <v>2000000</v>
      </c>
      <c r="J126" s="15">
        <v>2000000</v>
      </c>
      <c r="K126" s="15">
        <v>2000000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15">
        <v>0</v>
      </c>
      <c r="R126" s="3">
        <v>12000000</v>
      </c>
      <c r="S126" s="3">
        <v>0</v>
      </c>
      <c r="T126" s="32" t="s">
        <v>609</v>
      </c>
    </row>
    <row r="127" spans="1:20" x14ac:dyDescent="0.3">
      <c r="A127" s="55">
        <v>104</v>
      </c>
      <c r="B127" s="52" t="s">
        <v>254</v>
      </c>
      <c r="C127" s="48" t="s">
        <v>483</v>
      </c>
      <c r="D127" s="41" t="s">
        <v>42</v>
      </c>
      <c r="E127" s="40" t="s">
        <v>43</v>
      </c>
      <c r="F127" s="3">
        <v>2000000</v>
      </c>
      <c r="G127" s="3">
        <v>2000000</v>
      </c>
      <c r="H127" s="15">
        <v>2000000</v>
      </c>
      <c r="I127" s="15">
        <v>2000000</v>
      </c>
      <c r="J127" s="15">
        <v>2000000</v>
      </c>
      <c r="K127" s="15">
        <v>2000000</v>
      </c>
      <c r="L127" s="3">
        <v>2000000</v>
      </c>
      <c r="M127" s="3">
        <v>2000000</v>
      </c>
      <c r="N127" s="3">
        <v>2000000</v>
      </c>
      <c r="O127" s="3">
        <v>2000000</v>
      </c>
      <c r="P127" s="3">
        <v>2000000</v>
      </c>
      <c r="Q127" s="15">
        <v>2000000</v>
      </c>
      <c r="R127" s="3">
        <v>24000000</v>
      </c>
      <c r="S127" s="3">
        <v>2000000</v>
      </c>
      <c r="T127" s="32">
        <f>SUM(R127+S127)</f>
        <v>26000000</v>
      </c>
    </row>
    <row r="128" spans="1:20" x14ac:dyDescent="0.3">
      <c r="A128" s="55">
        <v>105</v>
      </c>
      <c r="B128" s="52" t="s">
        <v>255</v>
      </c>
      <c r="C128" s="48" t="s">
        <v>256</v>
      </c>
      <c r="D128" s="41" t="s">
        <v>42</v>
      </c>
      <c r="E128" s="40" t="s">
        <v>43</v>
      </c>
      <c r="F128" s="3">
        <v>2000000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15">
        <v>0</v>
      </c>
      <c r="R128" s="3">
        <v>2000000</v>
      </c>
      <c r="S128" s="3">
        <v>0</v>
      </c>
      <c r="T128" s="32">
        <f t="shared" ref="T128:T191" si="9">SUM(R128+S128)</f>
        <v>2000000</v>
      </c>
    </row>
    <row r="129" spans="1:20" x14ac:dyDescent="0.3">
      <c r="A129" s="55">
        <v>106</v>
      </c>
      <c r="B129" s="52" t="s">
        <v>257</v>
      </c>
      <c r="C129" s="48" t="s">
        <v>258</v>
      </c>
      <c r="D129" s="41" t="s">
        <v>42</v>
      </c>
      <c r="E129" s="40" t="s">
        <v>43</v>
      </c>
      <c r="F129" s="3">
        <v>2000000</v>
      </c>
      <c r="G129" s="3">
        <v>2000000</v>
      </c>
      <c r="H129" s="15">
        <v>2000000</v>
      </c>
      <c r="I129" s="15">
        <v>2000000</v>
      </c>
      <c r="J129" s="15">
        <v>2000000</v>
      </c>
      <c r="K129" s="15">
        <v>2000000</v>
      </c>
      <c r="L129" s="3">
        <v>2000000</v>
      </c>
      <c r="M129" s="3">
        <v>2000000</v>
      </c>
      <c r="N129" s="3">
        <v>2000000</v>
      </c>
      <c r="O129" s="3">
        <v>2000000</v>
      </c>
      <c r="P129" s="3">
        <v>2000000</v>
      </c>
      <c r="Q129" s="15">
        <v>2000000</v>
      </c>
      <c r="R129" s="27">
        <v>24000000</v>
      </c>
      <c r="S129" s="3">
        <v>2000000</v>
      </c>
      <c r="T129" s="32">
        <f t="shared" si="9"/>
        <v>26000000</v>
      </c>
    </row>
    <row r="130" spans="1:20" x14ac:dyDescent="0.3">
      <c r="A130" s="55">
        <v>107</v>
      </c>
      <c r="B130" s="52" t="s">
        <v>259</v>
      </c>
      <c r="C130" s="48" t="s">
        <v>260</v>
      </c>
      <c r="D130" s="41" t="s">
        <v>42</v>
      </c>
      <c r="E130" s="40" t="s">
        <v>43</v>
      </c>
      <c r="F130" s="3">
        <v>2000000</v>
      </c>
      <c r="G130" s="3">
        <v>2000000</v>
      </c>
      <c r="H130" s="15">
        <v>2000000</v>
      </c>
      <c r="I130" s="15">
        <v>2000000</v>
      </c>
      <c r="J130" s="15">
        <v>2000000</v>
      </c>
      <c r="K130" s="15">
        <v>2000000</v>
      </c>
      <c r="L130" s="15">
        <v>2000000</v>
      </c>
      <c r="M130" s="15">
        <v>2000000</v>
      </c>
      <c r="N130" s="15">
        <v>2000000</v>
      </c>
      <c r="O130" s="15">
        <v>2000000</v>
      </c>
      <c r="P130" s="15">
        <v>2000000</v>
      </c>
      <c r="Q130" s="15">
        <v>2000000</v>
      </c>
      <c r="R130" s="27">
        <v>24000000</v>
      </c>
      <c r="S130" s="3">
        <v>2000000</v>
      </c>
      <c r="T130" s="32">
        <f t="shared" si="9"/>
        <v>26000000</v>
      </c>
    </row>
    <row r="131" spans="1:20" x14ac:dyDescent="0.3">
      <c r="A131" s="55">
        <v>108</v>
      </c>
      <c r="B131" s="52" t="s">
        <v>261</v>
      </c>
      <c r="C131" s="48" t="s">
        <v>262</v>
      </c>
      <c r="D131" s="41" t="s">
        <v>42</v>
      </c>
      <c r="E131" s="40" t="s">
        <v>43</v>
      </c>
      <c r="F131" s="3">
        <v>2000000</v>
      </c>
      <c r="G131" s="3">
        <v>2000000</v>
      </c>
      <c r="H131" s="15">
        <v>2000000</v>
      </c>
      <c r="I131" s="15">
        <v>2000000</v>
      </c>
      <c r="J131" s="15">
        <v>2000000</v>
      </c>
      <c r="K131" s="15">
        <v>2000000</v>
      </c>
      <c r="L131" s="3">
        <v>2000000</v>
      </c>
      <c r="M131" s="3">
        <v>2000000</v>
      </c>
      <c r="N131" s="3">
        <v>2000000</v>
      </c>
      <c r="O131" s="3">
        <v>2000000</v>
      </c>
      <c r="P131" s="3">
        <v>2000000</v>
      </c>
      <c r="Q131" s="15">
        <v>2000000</v>
      </c>
      <c r="R131" s="27">
        <v>24000000</v>
      </c>
      <c r="S131" s="3">
        <v>2000000</v>
      </c>
      <c r="T131" s="32">
        <f t="shared" si="9"/>
        <v>26000000</v>
      </c>
    </row>
    <row r="132" spans="1:20" x14ac:dyDescent="0.3">
      <c r="A132" s="55">
        <v>109</v>
      </c>
      <c r="B132" s="52" t="s">
        <v>263</v>
      </c>
      <c r="C132" s="48" t="s">
        <v>264</v>
      </c>
      <c r="D132" s="41" t="s">
        <v>42</v>
      </c>
      <c r="E132" s="40" t="s">
        <v>43</v>
      </c>
      <c r="F132" s="3">
        <v>2000000</v>
      </c>
      <c r="G132" s="3">
        <v>2000000</v>
      </c>
      <c r="H132" s="15">
        <v>2000000</v>
      </c>
      <c r="I132" s="15">
        <v>2000000</v>
      </c>
      <c r="J132" s="15">
        <v>2000000</v>
      </c>
      <c r="K132" s="15">
        <v>2000000</v>
      </c>
      <c r="L132" s="3">
        <v>2000000</v>
      </c>
      <c r="M132" s="3">
        <v>2000000</v>
      </c>
      <c r="N132" s="3">
        <v>2000000</v>
      </c>
      <c r="O132" s="3">
        <v>2000000</v>
      </c>
      <c r="P132" s="3">
        <v>2000000</v>
      </c>
      <c r="Q132" s="15">
        <v>2000000</v>
      </c>
      <c r="R132" s="27">
        <v>24000000</v>
      </c>
      <c r="S132" s="3">
        <v>2000000</v>
      </c>
      <c r="T132" s="32">
        <f t="shared" si="9"/>
        <v>26000000</v>
      </c>
    </row>
    <row r="133" spans="1:20" x14ac:dyDescent="0.3">
      <c r="A133" s="55">
        <v>110</v>
      </c>
      <c r="B133" s="52" t="s">
        <v>265</v>
      </c>
      <c r="C133" s="48" t="s">
        <v>459</v>
      </c>
      <c r="D133" s="41" t="s">
        <v>42</v>
      </c>
      <c r="E133" s="40" t="s">
        <v>43</v>
      </c>
      <c r="F133" s="3">
        <v>4384632</v>
      </c>
      <c r="G133" s="3">
        <v>3000000</v>
      </c>
      <c r="H133" s="15">
        <v>3346158</v>
      </c>
      <c r="I133" s="15">
        <v>3000000</v>
      </c>
      <c r="J133" s="15">
        <v>3000000</v>
      </c>
      <c r="K133" s="15">
        <v>3000000</v>
      </c>
      <c r="L133" s="3">
        <v>3105770</v>
      </c>
      <c r="M133" s="3">
        <v>3300000</v>
      </c>
      <c r="N133" s="3">
        <v>3300000</v>
      </c>
      <c r="O133" s="3">
        <v>3300000</v>
      </c>
      <c r="P133" s="3">
        <v>3300000</v>
      </c>
      <c r="Q133" s="15">
        <v>3300000</v>
      </c>
      <c r="R133" s="27">
        <v>39336560</v>
      </c>
      <c r="S133" s="3">
        <v>3968470</v>
      </c>
      <c r="T133" s="32">
        <f t="shared" si="9"/>
        <v>43305030</v>
      </c>
    </row>
    <row r="134" spans="1:20" x14ac:dyDescent="0.3">
      <c r="A134" s="55">
        <v>111</v>
      </c>
      <c r="B134" s="52" t="s">
        <v>266</v>
      </c>
      <c r="C134" s="48" t="s">
        <v>267</v>
      </c>
      <c r="D134" s="41" t="s">
        <v>42</v>
      </c>
      <c r="E134" s="40" t="s">
        <v>43</v>
      </c>
      <c r="F134" s="3">
        <v>2553474</v>
      </c>
      <c r="G134" s="3">
        <v>2289324</v>
      </c>
      <c r="H134" s="15">
        <v>2648862</v>
      </c>
      <c r="I134" s="3">
        <v>2289324</v>
      </c>
      <c r="J134" s="3">
        <v>2289324</v>
      </c>
      <c r="K134" s="3">
        <v>2289324</v>
      </c>
      <c r="L134" s="3">
        <v>2846980</v>
      </c>
      <c r="M134" s="3">
        <v>2289324</v>
      </c>
      <c r="N134" s="3">
        <v>2289324</v>
      </c>
      <c r="O134" s="3">
        <v>2289324</v>
      </c>
      <c r="P134" s="3">
        <v>2289324</v>
      </c>
      <c r="Q134" s="15">
        <v>2025171</v>
      </c>
      <c r="R134" s="27">
        <v>28389079</v>
      </c>
      <c r="S134" s="3">
        <v>2413451</v>
      </c>
      <c r="T134" s="32">
        <f t="shared" si="9"/>
        <v>30802530</v>
      </c>
    </row>
    <row r="135" spans="1:20" x14ac:dyDescent="0.3">
      <c r="A135" s="55">
        <v>112</v>
      </c>
      <c r="B135" s="52" t="s">
        <v>268</v>
      </c>
      <c r="C135" s="48" t="s">
        <v>480</v>
      </c>
      <c r="D135" s="41" t="s">
        <v>42</v>
      </c>
      <c r="E135" s="40" t="s">
        <v>43</v>
      </c>
      <c r="F135" s="3">
        <v>2923112</v>
      </c>
      <c r="G135" s="13">
        <v>2000000</v>
      </c>
      <c r="H135" s="15">
        <v>2474377</v>
      </c>
      <c r="I135" s="15">
        <v>2000000</v>
      </c>
      <c r="J135" s="15">
        <v>2000000</v>
      </c>
      <c r="K135" s="15">
        <v>2000000</v>
      </c>
      <c r="L135" s="3">
        <v>2198726</v>
      </c>
      <c r="M135" s="3">
        <v>2000000</v>
      </c>
      <c r="N135" s="3">
        <v>2000000</v>
      </c>
      <c r="O135" s="3">
        <v>0</v>
      </c>
      <c r="P135" s="3">
        <v>0</v>
      </c>
      <c r="Q135" s="15">
        <v>0</v>
      </c>
      <c r="R135" s="27">
        <v>19596215</v>
      </c>
      <c r="S135" s="3">
        <v>0</v>
      </c>
      <c r="T135" s="32">
        <f t="shared" si="9"/>
        <v>19596215</v>
      </c>
    </row>
    <row r="136" spans="1:20" x14ac:dyDescent="0.3">
      <c r="A136" s="55">
        <v>113</v>
      </c>
      <c r="B136" s="52" t="s">
        <v>269</v>
      </c>
      <c r="C136" s="48" t="s">
        <v>270</v>
      </c>
      <c r="D136" s="41" t="s">
        <v>42</v>
      </c>
      <c r="E136" s="40" t="s">
        <v>43</v>
      </c>
      <c r="F136" s="3">
        <v>3345924</v>
      </c>
      <c r="G136" s="3">
        <v>2289324</v>
      </c>
      <c r="H136" s="15">
        <v>2480099</v>
      </c>
      <c r="I136" s="3">
        <v>2289324</v>
      </c>
      <c r="J136" s="3">
        <v>2289324</v>
      </c>
      <c r="K136" s="3">
        <v>2289324</v>
      </c>
      <c r="L136" s="3">
        <v>1273798</v>
      </c>
      <c r="M136" s="3">
        <v>0</v>
      </c>
      <c r="N136" s="3">
        <v>0</v>
      </c>
      <c r="O136" s="3">
        <v>0</v>
      </c>
      <c r="P136" s="3">
        <v>0</v>
      </c>
      <c r="Q136" s="15">
        <v>0</v>
      </c>
      <c r="R136" s="27">
        <v>16257117</v>
      </c>
      <c r="S136" s="3">
        <v>0</v>
      </c>
      <c r="T136" s="32">
        <f t="shared" si="9"/>
        <v>16257117</v>
      </c>
    </row>
    <row r="137" spans="1:20" x14ac:dyDescent="0.3">
      <c r="A137" s="55">
        <v>114</v>
      </c>
      <c r="B137" s="52" t="s">
        <v>271</v>
      </c>
      <c r="C137" s="48" t="s">
        <v>491</v>
      </c>
      <c r="D137" s="41" t="s">
        <v>42</v>
      </c>
      <c r="E137" s="40" t="s">
        <v>43</v>
      </c>
      <c r="F137" s="3">
        <v>4000000</v>
      </c>
      <c r="G137" s="3">
        <v>4000000</v>
      </c>
      <c r="H137" s="15">
        <v>4000000</v>
      </c>
      <c r="I137" s="3">
        <v>4000000</v>
      </c>
      <c r="J137" s="3">
        <v>4000000</v>
      </c>
      <c r="K137" s="3">
        <v>4000000</v>
      </c>
      <c r="L137" s="3">
        <v>4000000</v>
      </c>
      <c r="M137" s="3">
        <v>4000000</v>
      </c>
      <c r="N137" s="3">
        <v>4000000</v>
      </c>
      <c r="O137" s="3">
        <v>4000000</v>
      </c>
      <c r="P137" s="3">
        <v>4000000</v>
      </c>
      <c r="Q137" s="15">
        <v>4000000</v>
      </c>
      <c r="R137" s="27">
        <v>48000000</v>
      </c>
      <c r="S137" s="3">
        <v>4000000</v>
      </c>
      <c r="T137" s="32">
        <f t="shared" si="9"/>
        <v>52000000</v>
      </c>
    </row>
    <row r="138" spans="1:20" x14ac:dyDescent="0.3">
      <c r="A138" s="55">
        <v>115</v>
      </c>
      <c r="B138" s="52" t="s">
        <v>272</v>
      </c>
      <c r="C138" s="48" t="s">
        <v>273</v>
      </c>
      <c r="D138" s="41" t="s">
        <v>42</v>
      </c>
      <c r="E138" s="40" t="s">
        <v>43</v>
      </c>
      <c r="F138" s="3">
        <v>3000000</v>
      </c>
      <c r="G138" s="13">
        <v>3000000</v>
      </c>
      <c r="H138" s="16">
        <v>3000000</v>
      </c>
      <c r="I138" s="16">
        <v>3000000</v>
      </c>
      <c r="J138" s="16">
        <v>3000000</v>
      </c>
      <c r="K138" s="16">
        <v>3000000</v>
      </c>
      <c r="L138" s="3">
        <v>2307692</v>
      </c>
      <c r="M138" s="3">
        <v>3000000</v>
      </c>
      <c r="N138" s="3">
        <v>0</v>
      </c>
      <c r="O138" s="3">
        <v>0</v>
      </c>
      <c r="P138" s="3">
        <v>0</v>
      </c>
      <c r="Q138" s="15">
        <v>0</v>
      </c>
      <c r="R138" s="3">
        <v>23307692</v>
      </c>
      <c r="S138" s="3">
        <v>0</v>
      </c>
      <c r="T138" s="32">
        <f t="shared" si="9"/>
        <v>23307692</v>
      </c>
    </row>
    <row r="139" spans="1:20" x14ac:dyDescent="0.3">
      <c r="A139" s="55">
        <v>116</v>
      </c>
      <c r="B139" s="52" t="s">
        <v>274</v>
      </c>
      <c r="C139" s="48" t="s">
        <v>470</v>
      </c>
      <c r="D139" s="41" t="s">
        <v>42</v>
      </c>
      <c r="E139" s="40" t="s">
        <v>43</v>
      </c>
      <c r="F139" s="3">
        <v>2500000</v>
      </c>
      <c r="G139" s="3">
        <v>2500000</v>
      </c>
      <c r="H139" s="15">
        <v>2500000</v>
      </c>
      <c r="I139" s="15">
        <v>2500000</v>
      </c>
      <c r="J139" s="15">
        <v>2500000</v>
      </c>
      <c r="K139" s="15">
        <v>2500000</v>
      </c>
      <c r="L139" s="3">
        <v>2211538</v>
      </c>
      <c r="M139" s="3">
        <v>2500000</v>
      </c>
      <c r="N139" s="3">
        <v>0</v>
      </c>
      <c r="O139" s="3">
        <v>0</v>
      </c>
      <c r="P139" s="3">
        <v>0</v>
      </c>
      <c r="Q139" s="15">
        <v>0</v>
      </c>
      <c r="R139" s="3">
        <v>17211538</v>
      </c>
      <c r="S139" s="3">
        <v>0</v>
      </c>
      <c r="T139" s="32">
        <f t="shared" si="9"/>
        <v>17211538</v>
      </c>
    </row>
    <row r="140" spans="1:20" x14ac:dyDescent="0.3">
      <c r="A140" s="55">
        <v>117</v>
      </c>
      <c r="B140" s="52" t="s">
        <v>275</v>
      </c>
      <c r="C140" s="48" t="s">
        <v>446</v>
      </c>
      <c r="D140" s="41" t="s">
        <v>42</v>
      </c>
      <c r="E140" s="40" t="s">
        <v>43</v>
      </c>
      <c r="F140" s="3">
        <v>2289324</v>
      </c>
      <c r="G140" s="3">
        <v>2289324</v>
      </c>
      <c r="H140" s="15">
        <v>2406724</v>
      </c>
      <c r="I140" s="15">
        <v>2289324</v>
      </c>
      <c r="J140" s="15">
        <v>2289324</v>
      </c>
      <c r="K140" s="15">
        <v>2289324</v>
      </c>
      <c r="L140" s="3">
        <v>1381851</v>
      </c>
      <c r="M140" s="3">
        <v>0</v>
      </c>
      <c r="N140" s="3">
        <v>0</v>
      </c>
      <c r="O140" s="3">
        <v>0</v>
      </c>
      <c r="P140" s="3">
        <v>0</v>
      </c>
      <c r="Q140" s="15">
        <v>0</v>
      </c>
      <c r="R140" s="3">
        <v>15235195</v>
      </c>
      <c r="S140" s="3">
        <v>0</v>
      </c>
      <c r="T140" s="32">
        <f t="shared" si="9"/>
        <v>15235195</v>
      </c>
    </row>
    <row r="141" spans="1:20" x14ac:dyDescent="0.3">
      <c r="A141" s="55">
        <v>118</v>
      </c>
      <c r="B141" s="52" t="s">
        <v>276</v>
      </c>
      <c r="C141" s="48" t="s">
        <v>277</v>
      </c>
      <c r="D141" s="41" t="s">
        <v>42</v>
      </c>
      <c r="E141" s="40" t="s">
        <v>43</v>
      </c>
      <c r="F141" s="3">
        <v>2000000</v>
      </c>
      <c r="G141" s="3">
        <v>2000000</v>
      </c>
      <c r="H141" s="15">
        <v>2000000</v>
      </c>
      <c r="I141" s="3">
        <v>2000000</v>
      </c>
      <c r="J141" s="3">
        <v>2000000</v>
      </c>
      <c r="K141" s="3">
        <v>2000000</v>
      </c>
      <c r="L141" s="3">
        <v>2000000</v>
      </c>
      <c r="M141" s="3">
        <v>2000000</v>
      </c>
      <c r="N141" s="3">
        <v>2000000</v>
      </c>
      <c r="O141" s="3">
        <v>615385</v>
      </c>
      <c r="P141" s="3">
        <v>2000000</v>
      </c>
      <c r="Q141" s="15">
        <v>2000000</v>
      </c>
      <c r="R141" s="3">
        <v>23384618</v>
      </c>
      <c r="S141" s="3"/>
      <c r="T141" s="32">
        <f t="shared" si="9"/>
        <v>23384618</v>
      </c>
    </row>
    <row r="142" spans="1:20" x14ac:dyDescent="0.3">
      <c r="A142" s="55">
        <v>119</v>
      </c>
      <c r="B142" s="52" t="s">
        <v>278</v>
      </c>
      <c r="C142" s="48" t="s">
        <v>279</v>
      </c>
      <c r="D142" s="41" t="s">
        <v>42</v>
      </c>
      <c r="E142" s="40" t="s">
        <v>43</v>
      </c>
      <c r="F142" s="3">
        <v>2000000</v>
      </c>
      <c r="G142" s="3">
        <v>2000000</v>
      </c>
      <c r="H142" s="15">
        <v>2000000</v>
      </c>
      <c r="I142" s="3">
        <v>2000000</v>
      </c>
      <c r="J142" s="3">
        <v>2000000</v>
      </c>
      <c r="K142" s="3">
        <v>2000000</v>
      </c>
      <c r="L142" s="3">
        <v>2000000</v>
      </c>
      <c r="M142" s="3">
        <v>2000000</v>
      </c>
      <c r="N142" s="3">
        <v>2000000</v>
      </c>
      <c r="O142" s="3">
        <v>2000000</v>
      </c>
      <c r="P142" s="3">
        <v>2000000</v>
      </c>
      <c r="Q142" s="15">
        <v>2000000</v>
      </c>
      <c r="R142" s="3">
        <v>24000000</v>
      </c>
      <c r="S142" s="3">
        <v>2000000</v>
      </c>
      <c r="T142" s="32">
        <f t="shared" si="9"/>
        <v>26000000</v>
      </c>
    </row>
    <row r="143" spans="1:20" x14ac:dyDescent="0.3">
      <c r="A143" s="55">
        <v>120</v>
      </c>
      <c r="B143" s="52" t="s">
        <v>280</v>
      </c>
      <c r="C143" s="48" t="s">
        <v>281</v>
      </c>
      <c r="D143" s="41" t="s">
        <v>42</v>
      </c>
      <c r="E143" s="40" t="s">
        <v>43</v>
      </c>
      <c r="F143" s="3">
        <v>2000000</v>
      </c>
      <c r="G143" s="3">
        <v>2000000</v>
      </c>
      <c r="H143" s="15">
        <v>2000000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15">
        <v>0</v>
      </c>
      <c r="R143" s="3">
        <v>6000000</v>
      </c>
      <c r="S143" s="3">
        <v>0</v>
      </c>
      <c r="T143" s="32">
        <f t="shared" si="9"/>
        <v>6000000</v>
      </c>
    </row>
    <row r="144" spans="1:20" x14ac:dyDescent="0.3">
      <c r="A144" s="55">
        <v>121</v>
      </c>
      <c r="B144" s="52" t="s">
        <v>282</v>
      </c>
      <c r="C144" s="48" t="s">
        <v>528</v>
      </c>
      <c r="D144" s="41" t="s">
        <v>42</v>
      </c>
      <c r="E144" s="40" t="s">
        <v>43</v>
      </c>
      <c r="F144" s="3">
        <v>2000000</v>
      </c>
      <c r="G144" s="3">
        <v>2000000</v>
      </c>
      <c r="H144" s="15">
        <v>2115389</v>
      </c>
      <c r="I144" s="3">
        <v>2000000</v>
      </c>
      <c r="J144" s="3">
        <v>2000000</v>
      </c>
      <c r="K144" s="3">
        <v>2000000</v>
      </c>
      <c r="L144" s="3">
        <v>2000000</v>
      </c>
      <c r="M144" s="3">
        <v>2064105</v>
      </c>
      <c r="N144" s="3">
        <v>2000000</v>
      </c>
      <c r="O144" s="3">
        <v>2000000</v>
      </c>
      <c r="P144" s="3">
        <v>2000000</v>
      </c>
      <c r="Q144" s="15">
        <v>2000000</v>
      </c>
      <c r="R144" s="3">
        <v>24179434</v>
      </c>
      <c r="S144" s="3">
        <v>2044874</v>
      </c>
      <c r="T144" s="32">
        <f t="shared" si="9"/>
        <v>26224308</v>
      </c>
    </row>
    <row r="145" spans="1:20" x14ac:dyDescent="0.3">
      <c r="A145" s="55">
        <v>122</v>
      </c>
      <c r="B145" s="52" t="s">
        <v>283</v>
      </c>
      <c r="C145" s="48" t="s">
        <v>284</v>
      </c>
      <c r="D145" s="41" t="s">
        <v>42</v>
      </c>
      <c r="E145" s="40" t="s">
        <v>43</v>
      </c>
      <c r="F145" s="3">
        <v>2289324</v>
      </c>
      <c r="G145" s="3">
        <v>2289324</v>
      </c>
      <c r="H145" s="15">
        <v>2289324</v>
      </c>
      <c r="I145" s="15">
        <v>2289324</v>
      </c>
      <c r="J145" s="15">
        <v>2289324</v>
      </c>
      <c r="K145" s="15">
        <v>2289324</v>
      </c>
      <c r="L145" s="3">
        <v>2289324</v>
      </c>
      <c r="M145" s="3">
        <v>2289324</v>
      </c>
      <c r="N145" s="3">
        <v>2289324</v>
      </c>
      <c r="O145" s="3">
        <v>2289324</v>
      </c>
      <c r="P145" s="3">
        <v>2289324</v>
      </c>
      <c r="Q145" s="15">
        <v>2289324</v>
      </c>
      <c r="R145" s="3">
        <v>27471888</v>
      </c>
      <c r="S145" s="3">
        <v>2289324</v>
      </c>
      <c r="T145" s="32">
        <f t="shared" si="9"/>
        <v>29761212</v>
      </c>
    </row>
    <row r="146" spans="1:20" x14ac:dyDescent="0.3">
      <c r="A146" s="55">
        <v>123</v>
      </c>
      <c r="B146" s="52" t="s">
        <v>285</v>
      </c>
      <c r="C146" s="48" t="s">
        <v>434</v>
      </c>
      <c r="D146" s="41" t="s">
        <v>42</v>
      </c>
      <c r="E146" s="40" t="s">
        <v>43</v>
      </c>
      <c r="F146" s="3">
        <v>2289324</v>
      </c>
      <c r="G146" s="3">
        <v>2289324</v>
      </c>
      <c r="H146" s="15">
        <v>2289324</v>
      </c>
      <c r="I146" s="15">
        <v>2289324</v>
      </c>
      <c r="J146" s="15">
        <v>2289324</v>
      </c>
      <c r="K146" s="15">
        <v>2289324</v>
      </c>
      <c r="L146" s="15">
        <v>2289324</v>
      </c>
      <c r="M146" s="15">
        <v>2289324</v>
      </c>
      <c r="N146" s="15">
        <v>2289324</v>
      </c>
      <c r="O146" s="15">
        <v>2289324</v>
      </c>
      <c r="P146" s="15">
        <v>2289324</v>
      </c>
      <c r="Q146" s="15">
        <v>2289324</v>
      </c>
      <c r="R146" s="3">
        <v>27471888</v>
      </c>
      <c r="S146" s="3">
        <v>2289324</v>
      </c>
      <c r="T146" s="32">
        <f t="shared" si="9"/>
        <v>29761212</v>
      </c>
    </row>
    <row r="147" spans="1:20" x14ac:dyDescent="0.3">
      <c r="A147" s="55">
        <v>124</v>
      </c>
      <c r="B147" s="52" t="s">
        <v>286</v>
      </c>
      <c r="C147" s="48" t="s">
        <v>287</v>
      </c>
      <c r="D147" s="41" t="s">
        <v>42</v>
      </c>
      <c r="E147" s="40" t="s">
        <v>43</v>
      </c>
      <c r="F147" s="3">
        <v>2000000</v>
      </c>
      <c r="G147" s="3">
        <v>2000000</v>
      </c>
      <c r="H147" s="15">
        <v>2000000</v>
      </c>
      <c r="I147" s="15">
        <v>2000000</v>
      </c>
      <c r="J147" s="15">
        <v>2000000</v>
      </c>
      <c r="K147" s="15">
        <v>2000000</v>
      </c>
      <c r="L147" s="3">
        <v>2000000</v>
      </c>
      <c r="M147" s="3">
        <v>2000000</v>
      </c>
      <c r="N147" s="3">
        <v>2000000</v>
      </c>
      <c r="O147" s="3">
        <v>2000000</v>
      </c>
      <c r="P147" s="3">
        <v>2000000</v>
      </c>
      <c r="Q147" s="15">
        <v>2000000</v>
      </c>
      <c r="R147" s="3">
        <v>24000000</v>
      </c>
      <c r="S147" s="3">
        <v>2000000</v>
      </c>
      <c r="T147" s="32">
        <f t="shared" si="9"/>
        <v>26000000</v>
      </c>
    </row>
    <row r="148" spans="1:20" x14ac:dyDescent="0.3">
      <c r="A148" s="55">
        <v>125</v>
      </c>
      <c r="B148" s="52" t="s">
        <v>288</v>
      </c>
      <c r="C148" s="48" t="s">
        <v>289</v>
      </c>
      <c r="D148" s="41" t="s">
        <v>42</v>
      </c>
      <c r="E148" s="40" t="s">
        <v>43</v>
      </c>
      <c r="F148" s="3">
        <v>2000000</v>
      </c>
      <c r="G148" s="3">
        <v>2289324</v>
      </c>
      <c r="H148" s="15">
        <v>2289324</v>
      </c>
      <c r="I148" s="15">
        <v>2289324</v>
      </c>
      <c r="J148" s="15">
        <v>2289324</v>
      </c>
      <c r="K148" s="15">
        <v>2289324</v>
      </c>
      <c r="L148" s="3">
        <v>2289324</v>
      </c>
      <c r="M148" s="3">
        <v>2289324</v>
      </c>
      <c r="N148" s="3">
        <v>2289324</v>
      </c>
      <c r="O148" s="3">
        <v>2289324</v>
      </c>
      <c r="P148" s="3">
        <v>2289324</v>
      </c>
      <c r="Q148" s="15">
        <v>2289324</v>
      </c>
      <c r="R148" s="3">
        <v>27471888</v>
      </c>
      <c r="S148" s="3">
        <v>2289324</v>
      </c>
      <c r="T148" s="32">
        <f t="shared" si="9"/>
        <v>29761212</v>
      </c>
    </row>
    <row r="149" spans="1:20" x14ac:dyDescent="0.3">
      <c r="A149" s="55">
        <v>126</v>
      </c>
      <c r="B149" s="52" t="s">
        <v>290</v>
      </c>
      <c r="C149" s="48" t="s">
        <v>291</v>
      </c>
      <c r="D149" s="41" t="s">
        <v>42</v>
      </c>
      <c r="E149" s="40" t="s">
        <v>43</v>
      </c>
      <c r="F149" s="3">
        <v>1800000</v>
      </c>
      <c r="G149" s="3">
        <v>1800000</v>
      </c>
      <c r="H149" s="15">
        <v>1800000</v>
      </c>
      <c r="I149" s="15">
        <v>1800000</v>
      </c>
      <c r="J149" s="15">
        <v>1800000</v>
      </c>
      <c r="K149" s="15">
        <v>1800000</v>
      </c>
      <c r="L149" s="3">
        <v>1400000</v>
      </c>
      <c r="M149" s="3">
        <v>1600000</v>
      </c>
      <c r="N149" s="3">
        <v>1800000</v>
      </c>
      <c r="O149" s="3">
        <v>1800000</v>
      </c>
      <c r="P149" s="3">
        <v>1800000</v>
      </c>
      <c r="Q149" s="15">
        <v>1800000</v>
      </c>
      <c r="R149" s="3">
        <v>21000000</v>
      </c>
      <c r="S149" s="3">
        <v>1800000</v>
      </c>
      <c r="T149" s="32">
        <f t="shared" si="9"/>
        <v>22800000</v>
      </c>
    </row>
    <row r="150" spans="1:20" x14ac:dyDescent="0.3">
      <c r="A150" s="55">
        <v>127</v>
      </c>
      <c r="B150" s="52" t="s">
        <v>292</v>
      </c>
      <c r="C150" s="48" t="s">
        <v>505</v>
      </c>
      <c r="D150" s="41" t="s">
        <v>42</v>
      </c>
      <c r="E150" s="40" t="s">
        <v>43</v>
      </c>
      <c r="F150" s="3">
        <v>5000000</v>
      </c>
      <c r="G150" s="13">
        <v>5000000</v>
      </c>
      <c r="H150" s="16">
        <v>5000000</v>
      </c>
      <c r="I150" s="3">
        <v>5000000</v>
      </c>
      <c r="J150" s="3">
        <v>5000000</v>
      </c>
      <c r="K150" s="3">
        <v>5000000</v>
      </c>
      <c r="L150" s="3">
        <v>4863636</v>
      </c>
      <c r="M150" s="3">
        <v>4863636</v>
      </c>
      <c r="N150" s="3">
        <v>5000000</v>
      </c>
      <c r="O150" s="3">
        <v>5000000</v>
      </c>
      <c r="P150" s="3">
        <v>5000000</v>
      </c>
      <c r="Q150" s="15">
        <v>5000000</v>
      </c>
      <c r="R150" s="3">
        <v>59727272</v>
      </c>
      <c r="S150" s="3">
        <v>5000000</v>
      </c>
      <c r="T150" s="32">
        <f t="shared" si="9"/>
        <v>64727272</v>
      </c>
    </row>
    <row r="151" spans="1:20" x14ac:dyDescent="0.3">
      <c r="A151" s="55">
        <v>128</v>
      </c>
      <c r="B151" s="52" t="s">
        <v>293</v>
      </c>
      <c r="C151" s="48" t="s">
        <v>523</v>
      </c>
      <c r="D151" s="41" t="s">
        <v>42</v>
      </c>
      <c r="E151" s="40" t="s">
        <v>43</v>
      </c>
      <c r="F151" s="3">
        <v>2289324</v>
      </c>
      <c r="G151" s="3">
        <v>2289324</v>
      </c>
      <c r="H151" s="15">
        <v>2289324</v>
      </c>
      <c r="I151" s="3">
        <v>2289324</v>
      </c>
      <c r="J151" s="3">
        <v>2289324</v>
      </c>
      <c r="K151" s="3">
        <v>2289324</v>
      </c>
      <c r="L151" s="3">
        <v>2289324</v>
      </c>
      <c r="M151" s="3">
        <v>2289324</v>
      </c>
      <c r="N151" s="3">
        <v>2289324</v>
      </c>
      <c r="O151" s="3">
        <v>2289324</v>
      </c>
      <c r="P151" s="3">
        <v>2289324</v>
      </c>
      <c r="Q151" s="15">
        <v>2289324</v>
      </c>
      <c r="R151" s="3">
        <v>27471888</v>
      </c>
      <c r="S151" s="3">
        <v>2289324</v>
      </c>
      <c r="T151" s="32">
        <f t="shared" si="9"/>
        <v>29761212</v>
      </c>
    </row>
    <row r="152" spans="1:20" x14ac:dyDescent="0.3">
      <c r="A152" s="55">
        <v>129</v>
      </c>
      <c r="B152" s="52" t="s">
        <v>294</v>
      </c>
      <c r="C152" s="48" t="s">
        <v>295</v>
      </c>
      <c r="D152" s="41" t="s">
        <v>42</v>
      </c>
      <c r="E152" s="40" t="s">
        <v>43</v>
      </c>
      <c r="F152" s="3">
        <v>2289324</v>
      </c>
      <c r="G152" s="3">
        <v>2289324</v>
      </c>
      <c r="H152" s="15">
        <v>2289324</v>
      </c>
      <c r="I152" s="3">
        <v>2289324</v>
      </c>
      <c r="J152" s="3">
        <v>2289324</v>
      </c>
      <c r="K152" s="3">
        <v>2289324</v>
      </c>
      <c r="L152" s="3">
        <v>2289324</v>
      </c>
      <c r="M152" s="3">
        <v>2289324</v>
      </c>
      <c r="N152" s="3">
        <v>2289324</v>
      </c>
      <c r="O152" s="3">
        <v>2289324</v>
      </c>
      <c r="P152" s="3">
        <v>2289324</v>
      </c>
      <c r="Q152" s="15">
        <v>2289324</v>
      </c>
      <c r="R152" s="3">
        <v>27471888</v>
      </c>
      <c r="S152" s="3">
        <v>2289324</v>
      </c>
      <c r="T152" s="32">
        <f t="shared" si="9"/>
        <v>29761212</v>
      </c>
    </row>
    <row r="153" spans="1:20" x14ac:dyDescent="0.3">
      <c r="A153" s="55">
        <v>130</v>
      </c>
      <c r="B153" s="52" t="s">
        <v>296</v>
      </c>
      <c r="C153" s="48" t="s">
        <v>297</v>
      </c>
      <c r="D153" s="41" t="s">
        <v>42</v>
      </c>
      <c r="E153" s="40" t="s">
        <v>43</v>
      </c>
      <c r="F153" s="3">
        <v>2289324</v>
      </c>
      <c r="G153" s="3" t="s">
        <v>540</v>
      </c>
      <c r="H153" s="3" t="s">
        <v>540</v>
      </c>
      <c r="I153" s="3" t="s">
        <v>540</v>
      </c>
      <c r="J153" s="3" t="s">
        <v>540</v>
      </c>
      <c r="K153" s="3" t="s">
        <v>540</v>
      </c>
      <c r="L153" s="3" t="s">
        <v>540</v>
      </c>
      <c r="M153" s="3" t="s">
        <v>540</v>
      </c>
      <c r="N153" s="3" t="s">
        <v>540</v>
      </c>
      <c r="O153" s="3" t="s">
        <v>540</v>
      </c>
      <c r="P153" s="3" t="s">
        <v>540</v>
      </c>
      <c r="Q153" s="15" t="s">
        <v>540</v>
      </c>
      <c r="R153" s="3">
        <v>2289324</v>
      </c>
      <c r="S153" s="3">
        <v>0</v>
      </c>
      <c r="T153" s="32">
        <f t="shared" si="9"/>
        <v>2289324</v>
      </c>
    </row>
    <row r="154" spans="1:20" x14ac:dyDescent="0.3">
      <c r="A154" s="55">
        <v>131</v>
      </c>
      <c r="B154" s="52" t="s">
        <v>298</v>
      </c>
      <c r="C154" s="48" t="s">
        <v>299</v>
      </c>
      <c r="D154" s="41" t="s">
        <v>42</v>
      </c>
      <c r="E154" s="40" t="s">
        <v>43</v>
      </c>
      <c r="F154" s="3">
        <v>2289324</v>
      </c>
      <c r="G154" s="3">
        <v>2289324</v>
      </c>
      <c r="H154" s="15">
        <v>2289324</v>
      </c>
      <c r="I154" s="15">
        <v>2289324</v>
      </c>
      <c r="J154" s="3">
        <v>2289324</v>
      </c>
      <c r="K154" s="3">
        <v>2289324</v>
      </c>
      <c r="L154" s="3">
        <v>2700000</v>
      </c>
      <c r="M154" s="3">
        <v>2700000</v>
      </c>
      <c r="N154" s="3">
        <v>2700000</v>
      </c>
      <c r="O154" s="3">
        <v>2700000</v>
      </c>
      <c r="P154" s="3">
        <v>2700000</v>
      </c>
      <c r="Q154" s="15">
        <v>2700000</v>
      </c>
      <c r="R154" s="3">
        <v>29935944</v>
      </c>
      <c r="S154" s="3">
        <v>2683333</v>
      </c>
      <c r="T154" s="32">
        <f t="shared" si="9"/>
        <v>32619277</v>
      </c>
    </row>
    <row r="155" spans="1:20" x14ac:dyDescent="0.3">
      <c r="A155" s="55">
        <v>132</v>
      </c>
      <c r="B155" s="52" t="s">
        <v>300</v>
      </c>
      <c r="C155" s="48" t="s">
        <v>301</v>
      </c>
      <c r="D155" s="41" t="s">
        <v>42</v>
      </c>
      <c r="E155" s="40" t="s">
        <v>43</v>
      </c>
      <c r="F155" s="3">
        <v>2800000</v>
      </c>
      <c r="G155" s="3">
        <v>2692308</v>
      </c>
      <c r="H155" s="15">
        <v>2800000</v>
      </c>
      <c r="I155" s="3">
        <v>2800000</v>
      </c>
      <c r="J155" s="3">
        <v>2800000</v>
      </c>
      <c r="K155" s="3">
        <v>2800000</v>
      </c>
      <c r="L155" s="3">
        <v>2800000</v>
      </c>
      <c r="M155" s="3">
        <v>2800000</v>
      </c>
      <c r="N155" s="3">
        <v>2800000</v>
      </c>
      <c r="O155" s="3">
        <v>2800000</v>
      </c>
      <c r="P155" s="3">
        <v>2800000</v>
      </c>
      <c r="Q155" s="15">
        <v>2800000</v>
      </c>
      <c r="R155" s="3">
        <v>33492308</v>
      </c>
      <c r="S155" s="3">
        <v>2800000</v>
      </c>
      <c r="T155" s="32">
        <f t="shared" si="9"/>
        <v>36292308</v>
      </c>
    </row>
    <row r="156" spans="1:20" x14ac:dyDescent="0.3">
      <c r="A156" s="55">
        <v>133</v>
      </c>
      <c r="B156" s="52" t="s">
        <v>302</v>
      </c>
      <c r="C156" s="48" t="s">
        <v>303</v>
      </c>
      <c r="D156" s="41" t="s">
        <v>42</v>
      </c>
      <c r="E156" s="40" t="s">
        <v>43</v>
      </c>
      <c r="F156" s="3">
        <v>3500000</v>
      </c>
      <c r="G156" s="3">
        <v>3500000</v>
      </c>
      <c r="H156" s="15">
        <v>3500000</v>
      </c>
      <c r="I156" s="3">
        <v>3500000</v>
      </c>
      <c r="J156" s="3">
        <v>3500000</v>
      </c>
      <c r="K156" s="3">
        <v>3500000</v>
      </c>
      <c r="L156" s="3">
        <v>3500000</v>
      </c>
      <c r="M156" s="3">
        <v>3500000</v>
      </c>
      <c r="N156" s="3">
        <v>3500000</v>
      </c>
      <c r="O156" s="3">
        <v>3500000</v>
      </c>
      <c r="P156" s="3">
        <v>3500000</v>
      </c>
      <c r="Q156" s="15">
        <v>3500000</v>
      </c>
      <c r="R156" s="3">
        <v>42000000</v>
      </c>
      <c r="S156" s="3">
        <v>3500000</v>
      </c>
      <c r="T156" s="32">
        <f t="shared" si="9"/>
        <v>45500000</v>
      </c>
    </row>
    <row r="157" spans="1:20" x14ac:dyDescent="0.3">
      <c r="A157" s="55">
        <v>134</v>
      </c>
      <c r="B157" s="52" t="s">
        <v>304</v>
      </c>
      <c r="C157" s="48" t="s">
        <v>305</v>
      </c>
      <c r="D157" s="41" t="s">
        <v>42</v>
      </c>
      <c r="E157" s="40" t="s">
        <v>43</v>
      </c>
      <c r="F157" s="3">
        <v>2000000</v>
      </c>
      <c r="G157" s="3">
        <v>3500000</v>
      </c>
      <c r="H157" s="15">
        <v>2288473</v>
      </c>
      <c r="I157" s="3" t="s">
        <v>540</v>
      </c>
      <c r="J157" s="3" t="s">
        <v>540</v>
      </c>
      <c r="K157" s="3" t="s">
        <v>540</v>
      </c>
      <c r="L157" s="3" t="s">
        <v>540</v>
      </c>
      <c r="M157" s="3" t="s">
        <v>540</v>
      </c>
      <c r="N157" s="3" t="s">
        <v>540</v>
      </c>
      <c r="O157" s="3" t="s">
        <v>540</v>
      </c>
      <c r="P157" s="3" t="s">
        <v>540</v>
      </c>
      <c r="Q157" s="15" t="s">
        <v>540</v>
      </c>
      <c r="R157" s="3">
        <v>7788473</v>
      </c>
      <c r="S157" s="3">
        <v>0</v>
      </c>
      <c r="T157" s="32">
        <f t="shared" si="9"/>
        <v>7788473</v>
      </c>
    </row>
    <row r="158" spans="1:20" x14ac:dyDescent="0.3">
      <c r="A158" s="55">
        <v>135</v>
      </c>
      <c r="B158" s="52" t="s">
        <v>306</v>
      </c>
      <c r="C158" s="48" t="s">
        <v>307</v>
      </c>
      <c r="D158" s="41" t="s">
        <v>42</v>
      </c>
      <c r="E158" s="40" t="s">
        <v>43</v>
      </c>
      <c r="F158" s="3">
        <v>4000000</v>
      </c>
      <c r="G158" s="3">
        <v>4000000</v>
      </c>
      <c r="H158" s="15">
        <v>4000000</v>
      </c>
      <c r="I158" s="3">
        <v>4000000</v>
      </c>
      <c r="J158" s="3">
        <v>4000000</v>
      </c>
      <c r="K158" s="3">
        <v>4000000</v>
      </c>
      <c r="L158" s="3">
        <v>4000000</v>
      </c>
      <c r="M158" s="3">
        <v>4000000</v>
      </c>
      <c r="N158" s="3">
        <v>4000000</v>
      </c>
      <c r="O158" s="3">
        <v>4000000</v>
      </c>
      <c r="P158" s="3">
        <v>4000000</v>
      </c>
      <c r="Q158" s="15">
        <v>4000000</v>
      </c>
      <c r="R158" s="3">
        <v>48000000</v>
      </c>
      <c r="S158" s="3">
        <v>4000000</v>
      </c>
      <c r="T158" s="32">
        <f t="shared" si="9"/>
        <v>52000000</v>
      </c>
    </row>
    <row r="159" spans="1:20" x14ac:dyDescent="0.3">
      <c r="A159" s="55">
        <v>136</v>
      </c>
      <c r="B159" s="52" t="s">
        <v>308</v>
      </c>
      <c r="C159" s="48" t="s">
        <v>447</v>
      </c>
      <c r="D159" s="41" t="s">
        <v>42</v>
      </c>
      <c r="E159" s="40" t="s">
        <v>43</v>
      </c>
      <c r="F159" s="3">
        <v>2289324</v>
      </c>
      <c r="G159" s="3">
        <v>2289324</v>
      </c>
      <c r="H159" s="15">
        <v>2494774</v>
      </c>
      <c r="I159" s="15">
        <v>2289324</v>
      </c>
      <c r="J159" s="3">
        <v>2289324</v>
      </c>
      <c r="K159" s="3">
        <v>2289324</v>
      </c>
      <c r="L159" s="3">
        <v>2289324</v>
      </c>
      <c r="M159" s="3">
        <v>2289324</v>
      </c>
      <c r="N159" s="3">
        <v>2289324</v>
      </c>
      <c r="O159" s="3">
        <v>2289324</v>
      </c>
      <c r="P159" s="3">
        <v>2289324</v>
      </c>
      <c r="Q159" s="15">
        <v>2289324</v>
      </c>
      <c r="R159" s="3">
        <v>27677338</v>
      </c>
      <c r="S159" s="3">
        <v>2306445</v>
      </c>
      <c r="T159" s="32">
        <f t="shared" si="9"/>
        <v>29983783</v>
      </c>
    </row>
    <row r="160" spans="1:20" x14ac:dyDescent="0.3">
      <c r="A160" s="55">
        <v>137</v>
      </c>
      <c r="B160" s="52" t="s">
        <v>309</v>
      </c>
      <c r="C160" s="48" t="s">
        <v>310</v>
      </c>
      <c r="D160" s="41" t="s">
        <v>42</v>
      </c>
      <c r="E160" s="40" t="s">
        <v>43</v>
      </c>
      <c r="F160" s="3">
        <v>2289324</v>
      </c>
      <c r="G160" s="3">
        <v>2289324</v>
      </c>
      <c r="H160" s="15">
        <v>3059762</v>
      </c>
      <c r="I160" s="3">
        <v>2289324</v>
      </c>
      <c r="J160" s="3">
        <v>2289324</v>
      </c>
      <c r="K160" s="3">
        <v>2289324</v>
      </c>
      <c r="L160" s="3">
        <v>2729574</v>
      </c>
      <c r="M160" s="3">
        <v>2619512</v>
      </c>
      <c r="N160" s="3">
        <v>2289324</v>
      </c>
      <c r="O160" s="3">
        <v>2289324</v>
      </c>
      <c r="P160" s="3">
        <v>2289324</v>
      </c>
      <c r="Q160" s="15">
        <v>2289324</v>
      </c>
      <c r="R160" s="3">
        <v>29012764</v>
      </c>
      <c r="S160" s="3">
        <v>2289324</v>
      </c>
      <c r="T160" s="32">
        <f t="shared" si="9"/>
        <v>31302088</v>
      </c>
    </row>
    <row r="161" spans="1:20" x14ac:dyDescent="0.3">
      <c r="A161" s="55">
        <v>138</v>
      </c>
      <c r="B161" s="52" t="s">
        <v>311</v>
      </c>
      <c r="C161" s="48" t="s">
        <v>453</v>
      </c>
      <c r="D161" s="41" t="s">
        <v>42</v>
      </c>
      <c r="E161" s="40" t="s">
        <v>43</v>
      </c>
      <c r="F161" s="3">
        <v>2289324</v>
      </c>
      <c r="G161" s="3">
        <v>2289324</v>
      </c>
      <c r="H161" s="15">
        <v>2289324</v>
      </c>
      <c r="I161" s="15">
        <v>2289324</v>
      </c>
      <c r="J161" s="15">
        <v>2289324</v>
      </c>
      <c r="K161" s="15">
        <v>2289324</v>
      </c>
      <c r="L161" s="3">
        <v>2289324</v>
      </c>
      <c r="M161" s="3">
        <v>2289324</v>
      </c>
      <c r="N161" s="3" t="s">
        <v>540</v>
      </c>
      <c r="O161" s="3" t="s">
        <v>540</v>
      </c>
      <c r="P161" s="3" t="s">
        <v>540</v>
      </c>
      <c r="Q161" s="15" t="s">
        <v>540</v>
      </c>
      <c r="R161" s="3">
        <v>18314592</v>
      </c>
      <c r="S161" s="3">
        <v>0</v>
      </c>
      <c r="T161" s="32">
        <f t="shared" si="9"/>
        <v>18314592</v>
      </c>
    </row>
    <row r="162" spans="1:20" x14ac:dyDescent="0.3">
      <c r="A162" s="55">
        <v>139</v>
      </c>
      <c r="B162" s="52" t="s">
        <v>312</v>
      </c>
      <c r="C162" s="48" t="s">
        <v>313</v>
      </c>
      <c r="D162" s="41" t="s">
        <v>42</v>
      </c>
      <c r="E162" s="40" t="s">
        <v>43</v>
      </c>
      <c r="F162" s="3">
        <v>2500000</v>
      </c>
      <c r="G162" s="3">
        <v>2500000</v>
      </c>
      <c r="H162" s="15">
        <v>2500000</v>
      </c>
      <c r="I162" s="3">
        <v>0</v>
      </c>
      <c r="J162" s="3" t="s">
        <v>540</v>
      </c>
      <c r="K162" s="3" t="s">
        <v>540</v>
      </c>
      <c r="L162" s="3" t="s">
        <v>540</v>
      </c>
      <c r="M162" s="3" t="s">
        <v>540</v>
      </c>
      <c r="N162" s="3" t="s">
        <v>540</v>
      </c>
      <c r="O162" s="3" t="s">
        <v>540</v>
      </c>
      <c r="P162" s="3" t="s">
        <v>540</v>
      </c>
      <c r="Q162" s="15" t="s">
        <v>540</v>
      </c>
      <c r="R162" s="3">
        <v>7500000</v>
      </c>
      <c r="S162" s="3">
        <v>0</v>
      </c>
      <c r="T162" s="32">
        <f t="shared" si="9"/>
        <v>7500000</v>
      </c>
    </row>
    <row r="163" spans="1:20" x14ac:dyDescent="0.3">
      <c r="A163" s="55">
        <v>140</v>
      </c>
      <c r="B163" s="52" t="s">
        <v>314</v>
      </c>
      <c r="C163" s="48" t="s">
        <v>315</v>
      </c>
      <c r="D163" s="41" t="s">
        <v>42</v>
      </c>
      <c r="E163" s="40" t="s">
        <v>43</v>
      </c>
      <c r="F163" s="3">
        <v>2500000</v>
      </c>
      <c r="G163" s="3">
        <v>2500000</v>
      </c>
      <c r="H163" s="15">
        <v>2500000</v>
      </c>
      <c r="I163" s="3">
        <v>0</v>
      </c>
      <c r="J163" s="3" t="s">
        <v>540</v>
      </c>
      <c r="K163" s="3" t="s">
        <v>540</v>
      </c>
      <c r="L163" s="3" t="s">
        <v>540</v>
      </c>
      <c r="M163" s="3" t="s">
        <v>540</v>
      </c>
      <c r="N163" s="3" t="s">
        <v>540</v>
      </c>
      <c r="O163" s="3" t="s">
        <v>540</v>
      </c>
      <c r="P163" s="3" t="s">
        <v>540</v>
      </c>
      <c r="Q163" s="15" t="s">
        <v>540</v>
      </c>
      <c r="R163" s="3">
        <v>7500000</v>
      </c>
      <c r="S163" s="3">
        <v>0</v>
      </c>
      <c r="T163" s="32">
        <f t="shared" si="9"/>
        <v>7500000</v>
      </c>
    </row>
    <row r="164" spans="1:20" x14ac:dyDescent="0.3">
      <c r="A164" s="55">
        <v>141</v>
      </c>
      <c r="B164" s="52" t="s">
        <v>316</v>
      </c>
      <c r="C164" s="48" t="s">
        <v>368</v>
      </c>
      <c r="D164" s="41" t="s">
        <v>42</v>
      </c>
      <c r="E164" s="40" t="s">
        <v>43</v>
      </c>
      <c r="F164" s="3">
        <v>2500000</v>
      </c>
      <c r="G164" s="3">
        <v>2500000</v>
      </c>
      <c r="H164" s="15">
        <v>2500000</v>
      </c>
      <c r="I164" s="3">
        <v>2500000</v>
      </c>
      <c r="J164" s="3">
        <v>2500000</v>
      </c>
      <c r="K164" s="3">
        <v>2500000</v>
      </c>
      <c r="L164" s="3">
        <v>2500000</v>
      </c>
      <c r="M164" s="3">
        <v>2500000</v>
      </c>
      <c r="N164" s="3">
        <v>2500000</v>
      </c>
      <c r="O164" s="3">
        <v>2500000</v>
      </c>
      <c r="P164" s="3">
        <v>2500000</v>
      </c>
      <c r="Q164" s="15">
        <v>2500000</v>
      </c>
      <c r="R164" s="3">
        <v>30000000</v>
      </c>
      <c r="S164" s="3">
        <v>2500000</v>
      </c>
      <c r="T164" s="32">
        <f t="shared" si="9"/>
        <v>32500000</v>
      </c>
    </row>
    <row r="165" spans="1:20" x14ac:dyDescent="0.3">
      <c r="A165" s="55">
        <v>142</v>
      </c>
      <c r="B165" s="52" t="s">
        <v>317</v>
      </c>
      <c r="C165" s="48" t="s">
        <v>486</v>
      </c>
      <c r="D165" s="41" t="s">
        <v>42</v>
      </c>
      <c r="E165" s="40" t="s">
        <v>43</v>
      </c>
      <c r="F165" s="3">
        <v>2000000</v>
      </c>
      <c r="G165" s="13">
        <v>2000000</v>
      </c>
      <c r="H165" s="16">
        <v>2000000</v>
      </c>
      <c r="I165" s="16">
        <v>2000000</v>
      </c>
      <c r="J165" s="16">
        <v>2000000</v>
      </c>
      <c r="K165" s="16">
        <v>2000000</v>
      </c>
      <c r="L165" s="16">
        <v>2000000</v>
      </c>
      <c r="M165" s="16">
        <v>2000000</v>
      </c>
      <c r="N165" s="3">
        <v>0</v>
      </c>
      <c r="O165" s="3">
        <v>0</v>
      </c>
      <c r="P165" s="3">
        <v>0</v>
      </c>
      <c r="Q165" s="15">
        <v>0</v>
      </c>
      <c r="R165" s="3">
        <v>16000000</v>
      </c>
      <c r="S165" s="3">
        <v>0</v>
      </c>
      <c r="T165" s="32">
        <f t="shared" si="9"/>
        <v>16000000</v>
      </c>
    </row>
    <row r="166" spans="1:20" x14ac:dyDescent="0.3">
      <c r="A166" s="55">
        <v>143</v>
      </c>
      <c r="B166" s="52" t="s">
        <v>318</v>
      </c>
      <c r="C166" s="48" t="s">
        <v>463</v>
      </c>
      <c r="D166" s="41" t="s">
        <v>42</v>
      </c>
      <c r="E166" s="40" t="s">
        <v>43</v>
      </c>
      <c r="F166" s="3">
        <v>2000000</v>
      </c>
      <c r="G166" s="3">
        <v>2000000</v>
      </c>
      <c r="H166" s="15">
        <v>2000000</v>
      </c>
      <c r="I166" s="15">
        <v>2000000</v>
      </c>
      <c r="J166" s="15">
        <v>2000000</v>
      </c>
      <c r="K166" s="15">
        <v>2000000</v>
      </c>
      <c r="L166" s="3">
        <v>2000000</v>
      </c>
      <c r="M166" s="3">
        <v>2000000</v>
      </c>
      <c r="N166" s="3">
        <v>0</v>
      </c>
      <c r="O166" s="3">
        <v>0</v>
      </c>
      <c r="P166" s="3">
        <v>0</v>
      </c>
      <c r="Q166" s="15">
        <v>0</v>
      </c>
      <c r="R166" s="3">
        <v>16000000</v>
      </c>
      <c r="S166" s="3">
        <v>0</v>
      </c>
      <c r="T166" s="32">
        <f t="shared" si="9"/>
        <v>16000000</v>
      </c>
    </row>
    <row r="167" spans="1:20" x14ac:dyDescent="0.3">
      <c r="A167" s="55">
        <v>144</v>
      </c>
      <c r="B167" s="52" t="s">
        <v>319</v>
      </c>
      <c r="C167" s="48" t="s">
        <v>320</v>
      </c>
      <c r="D167" s="41" t="s">
        <v>42</v>
      </c>
      <c r="E167" s="40" t="s">
        <v>43</v>
      </c>
      <c r="F167" s="3">
        <v>4500000</v>
      </c>
      <c r="G167" s="3">
        <v>4500000</v>
      </c>
      <c r="H167" s="15">
        <v>4500000</v>
      </c>
      <c r="I167" s="3">
        <v>4500000</v>
      </c>
      <c r="J167" s="3">
        <v>4500000</v>
      </c>
      <c r="K167" s="3">
        <v>4500000</v>
      </c>
      <c r="L167" s="3">
        <v>4500000</v>
      </c>
      <c r="M167" s="3">
        <v>4500000</v>
      </c>
      <c r="N167" s="3">
        <v>4500000</v>
      </c>
      <c r="O167" s="3">
        <v>4500000</v>
      </c>
      <c r="P167" s="3">
        <v>4500000</v>
      </c>
      <c r="Q167" s="15">
        <v>4500000</v>
      </c>
      <c r="R167" s="3">
        <v>54000000</v>
      </c>
      <c r="S167" s="3">
        <v>4500000</v>
      </c>
      <c r="T167" s="32">
        <f t="shared" si="9"/>
        <v>58500000</v>
      </c>
    </row>
    <row r="168" spans="1:20" x14ac:dyDescent="0.3">
      <c r="A168" s="55">
        <v>145</v>
      </c>
      <c r="B168" s="52" t="s">
        <v>321</v>
      </c>
      <c r="C168" s="48" t="s">
        <v>471</v>
      </c>
      <c r="D168" s="41" t="s">
        <v>42</v>
      </c>
      <c r="E168" s="40" t="s">
        <v>43</v>
      </c>
      <c r="F168" s="3">
        <v>2461556</v>
      </c>
      <c r="G168" s="3">
        <v>2000000</v>
      </c>
      <c r="H168" s="15">
        <v>2480788</v>
      </c>
      <c r="I168" s="3">
        <v>2000000</v>
      </c>
      <c r="J168" s="3">
        <v>2000000</v>
      </c>
      <c r="K168" s="3">
        <v>2000000</v>
      </c>
      <c r="L168" s="3">
        <v>2044874</v>
      </c>
      <c r="M168" s="3">
        <v>2000000</v>
      </c>
      <c r="N168" s="3">
        <v>2000000</v>
      </c>
      <c r="O168" s="3">
        <v>2000000</v>
      </c>
      <c r="P168" s="3">
        <v>2000000</v>
      </c>
      <c r="Q168" s="15">
        <v>2000000</v>
      </c>
      <c r="R168" s="3">
        <v>24987218</v>
      </c>
      <c r="S168" s="3">
        <v>2120731</v>
      </c>
      <c r="T168" s="32">
        <f t="shared" si="9"/>
        <v>27107949</v>
      </c>
    </row>
    <row r="169" spans="1:20" x14ac:dyDescent="0.3">
      <c r="A169" s="55">
        <v>146</v>
      </c>
      <c r="B169" s="52" t="s">
        <v>322</v>
      </c>
      <c r="C169" s="48" t="s">
        <v>323</v>
      </c>
      <c r="D169" s="41" t="s">
        <v>42</v>
      </c>
      <c r="E169" s="40" t="s">
        <v>43</v>
      </c>
      <c r="F169" s="3">
        <v>1915380</v>
      </c>
      <c r="G169" s="13">
        <v>1800000</v>
      </c>
      <c r="H169" s="16">
        <v>1944225</v>
      </c>
      <c r="I169" s="16">
        <v>1800000</v>
      </c>
      <c r="J169" s="3">
        <v>1800000</v>
      </c>
      <c r="K169" s="3">
        <v>1800000</v>
      </c>
      <c r="L169" s="3">
        <v>1800000</v>
      </c>
      <c r="M169" s="3">
        <v>1800000</v>
      </c>
      <c r="N169" s="3">
        <v>1800000</v>
      </c>
      <c r="O169" s="3">
        <v>1800000</v>
      </c>
      <c r="P169" s="3">
        <v>1800000</v>
      </c>
      <c r="Q169" s="15">
        <v>1800000</v>
      </c>
      <c r="R169" s="3">
        <v>21859605</v>
      </c>
      <c r="S169" s="3">
        <v>1827403</v>
      </c>
      <c r="T169" s="32">
        <f t="shared" si="9"/>
        <v>23687008</v>
      </c>
    </row>
    <row r="170" spans="1:20" x14ac:dyDescent="0.3">
      <c r="A170" s="55">
        <v>147</v>
      </c>
      <c r="B170" s="52" t="s">
        <v>324</v>
      </c>
      <c r="C170" s="48" t="s">
        <v>460</v>
      </c>
      <c r="D170" s="41" t="s">
        <v>42</v>
      </c>
      <c r="E170" s="40" t="s">
        <v>43</v>
      </c>
      <c r="F170" s="3">
        <v>3500000</v>
      </c>
      <c r="G170" s="3">
        <v>3500000</v>
      </c>
      <c r="H170" s="15">
        <v>3500000</v>
      </c>
      <c r="I170" s="15">
        <v>3500000</v>
      </c>
      <c r="J170" s="15">
        <v>3500000</v>
      </c>
      <c r="K170" s="15">
        <v>3500000</v>
      </c>
      <c r="L170" s="3">
        <v>3500000</v>
      </c>
      <c r="M170" s="3">
        <v>3500000</v>
      </c>
      <c r="N170" s="3">
        <v>3500000</v>
      </c>
      <c r="O170" s="3">
        <v>3500000</v>
      </c>
      <c r="P170" s="3">
        <v>3500000</v>
      </c>
      <c r="Q170" s="15">
        <v>3500000</v>
      </c>
      <c r="R170" s="3">
        <v>42000000</v>
      </c>
      <c r="S170" s="3">
        <v>3500000</v>
      </c>
      <c r="T170" s="32">
        <f t="shared" si="9"/>
        <v>45500000</v>
      </c>
    </row>
    <row r="171" spans="1:20" x14ac:dyDescent="0.3">
      <c r="A171" s="55">
        <v>148</v>
      </c>
      <c r="B171" s="52" t="s">
        <v>325</v>
      </c>
      <c r="C171" s="48" t="s">
        <v>326</v>
      </c>
      <c r="D171" s="41" t="s">
        <v>42</v>
      </c>
      <c r="E171" s="40" t="s">
        <v>43</v>
      </c>
      <c r="F171" s="3">
        <v>2000000</v>
      </c>
      <c r="G171" s="13">
        <v>2000000</v>
      </c>
      <c r="H171" s="15">
        <v>2000000</v>
      </c>
      <c r="I171" s="15">
        <v>2000000</v>
      </c>
      <c r="J171" s="15">
        <v>2000000</v>
      </c>
      <c r="K171" s="15">
        <v>2000000</v>
      </c>
      <c r="L171" s="3">
        <v>2000000</v>
      </c>
      <c r="M171" s="3">
        <v>2000000</v>
      </c>
      <c r="N171" s="3">
        <v>2000000</v>
      </c>
      <c r="O171" s="3">
        <v>2000000</v>
      </c>
      <c r="P171" s="3">
        <v>2000000</v>
      </c>
      <c r="Q171" s="15">
        <v>2000000</v>
      </c>
      <c r="R171" s="3">
        <v>24000000</v>
      </c>
      <c r="S171" s="3">
        <v>2000000</v>
      </c>
      <c r="T171" s="32">
        <f t="shared" si="9"/>
        <v>26000000</v>
      </c>
    </row>
    <row r="172" spans="1:20" x14ac:dyDescent="0.3">
      <c r="A172" s="55">
        <v>149</v>
      </c>
      <c r="B172" s="52" t="s">
        <v>328</v>
      </c>
      <c r="C172" s="48" t="s">
        <v>327</v>
      </c>
      <c r="D172" s="41" t="s">
        <v>42</v>
      </c>
      <c r="E172" s="40" t="s">
        <v>43</v>
      </c>
      <c r="F172" s="3">
        <v>5000000</v>
      </c>
      <c r="G172" s="3">
        <v>5000000</v>
      </c>
      <c r="H172" s="15">
        <v>5000000</v>
      </c>
      <c r="I172" s="3">
        <v>5000000</v>
      </c>
      <c r="J172" s="3">
        <v>5000000</v>
      </c>
      <c r="K172" s="3">
        <v>5000000</v>
      </c>
      <c r="L172" s="3">
        <v>5000000</v>
      </c>
      <c r="M172" s="3">
        <v>5000000</v>
      </c>
      <c r="N172" s="3">
        <v>5000000</v>
      </c>
      <c r="O172" s="3">
        <v>5000000</v>
      </c>
      <c r="P172" s="3">
        <v>5000000</v>
      </c>
      <c r="Q172" s="15">
        <v>5000000</v>
      </c>
      <c r="R172" s="3">
        <v>60000000</v>
      </c>
      <c r="S172" s="3">
        <v>5000000</v>
      </c>
      <c r="T172" s="32">
        <f t="shared" si="9"/>
        <v>65000000</v>
      </c>
    </row>
    <row r="173" spans="1:20" x14ac:dyDescent="0.3">
      <c r="A173" s="55">
        <v>150</v>
      </c>
      <c r="B173" s="52" t="s">
        <v>329</v>
      </c>
      <c r="C173" s="48" t="s">
        <v>330</v>
      </c>
      <c r="D173" s="41" t="s">
        <v>42</v>
      </c>
      <c r="E173" s="40" t="s">
        <v>43</v>
      </c>
      <c r="F173" s="3">
        <v>3500000</v>
      </c>
      <c r="G173" s="3">
        <v>3500000</v>
      </c>
      <c r="H173" s="15">
        <v>3500000</v>
      </c>
      <c r="I173" s="3">
        <v>3500000</v>
      </c>
      <c r="J173" s="3">
        <v>3500000</v>
      </c>
      <c r="K173" s="3">
        <v>3500000</v>
      </c>
      <c r="L173" s="3">
        <v>3000000</v>
      </c>
      <c r="M173" s="3">
        <v>3500000</v>
      </c>
      <c r="N173" s="3">
        <v>3500000</v>
      </c>
      <c r="O173" s="3">
        <v>3500000</v>
      </c>
      <c r="P173" s="3">
        <v>3500000</v>
      </c>
      <c r="Q173" s="15">
        <v>3500000</v>
      </c>
      <c r="R173" s="3">
        <v>42000000</v>
      </c>
      <c r="S173" s="3">
        <v>3500000</v>
      </c>
      <c r="T173" s="32">
        <f t="shared" si="9"/>
        <v>45500000</v>
      </c>
    </row>
    <row r="174" spans="1:20" x14ac:dyDescent="0.3">
      <c r="A174" s="55">
        <v>151</v>
      </c>
      <c r="B174" s="52" t="s">
        <v>331</v>
      </c>
      <c r="C174" s="48" t="s">
        <v>529</v>
      </c>
      <c r="D174" s="41" t="s">
        <v>42</v>
      </c>
      <c r="E174" s="40" t="s">
        <v>43</v>
      </c>
      <c r="F174" s="3">
        <v>2800000</v>
      </c>
      <c r="G174" s="3">
        <v>2800000</v>
      </c>
      <c r="H174" s="15">
        <v>2800000</v>
      </c>
      <c r="I174" s="3">
        <v>2800000</v>
      </c>
      <c r="J174" s="3">
        <v>2800000</v>
      </c>
      <c r="K174" s="3">
        <v>2800000</v>
      </c>
      <c r="L174" s="3">
        <v>2800000</v>
      </c>
      <c r="M174" s="3">
        <v>2800000</v>
      </c>
      <c r="N174" s="3">
        <v>2800000</v>
      </c>
      <c r="O174" s="3">
        <v>2800000</v>
      </c>
      <c r="P174" s="3">
        <v>2800000</v>
      </c>
      <c r="Q174" s="15">
        <v>2800000</v>
      </c>
      <c r="R174" s="3">
        <v>33600000</v>
      </c>
      <c r="S174" s="3">
        <v>2800000</v>
      </c>
      <c r="T174" s="32">
        <f t="shared" si="9"/>
        <v>36400000</v>
      </c>
    </row>
    <row r="175" spans="1:20" x14ac:dyDescent="0.3">
      <c r="A175" s="55">
        <v>152</v>
      </c>
      <c r="B175" s="52" t="s">
        <v>332</v>
      </c>
      <c r="C175" s="48" t="s">
        <v>449</v>
      </c>
      <c r="D175" s="41" t="s">
        <v>42</v>
      </c>
      <c r="E175" s="40" t="s">
        <v>43</v>
      </c>
      <c r="F175" s="3">
        <v>3500000</v>
      </c>
      <c r="G175" s="3">
        <v>3500000</v>
      </c>
      <c r="H175" s="15">
        <v>3500000</v>
      </c>
      <c r="I175" s="15">
        <v>3500000</v>
      </c>
      <c r="J175" s="3">
        <v>3500000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15">
        <v>0</v>
      </c>
      <c r="R175" s="3">
        <v>17500000</v>
      </c>
      <c r="S175" s="3">
        <v>0</v>
      </c>
      <c r="T175" s="32">
        <f t="shared" si="9"/>
        <v>17500000</v>
      </c>
    </row>
    <row r="176" spans="1:20" x14ac:dyDescent="0.3">
      <c r="A176" s="55">
        <v>153</v>
      </c>
      <c r="B176" s="52" t="s">
        <v>333</v>
      </c>
      <c r="C176" s="48" t="s">
        <v>476</v>
      </c>
      <c r="D176" s="41" t="s">
        <v>42</v>
      </c>
      <c r="E176" s="40" t="s">
        <v>43</v>
      </c>
      <c r="F176" s="3">
        <v>2500000</v>
      </c>
      <c r="G176" s="3">
        <v>2500000</v>
      </c>
      <c r="H176" s="15">
        <v>2500000</v>
      </c>
      <c r="I176" s="15">
        <v>2500000</v>
      </c>
      <c r="J176" s="3">
        <v>2500000</v>
      </c>
      <c r="K176" s="3">
        <v>2500000</v>
      </c>
      <c r="L176" s="3">
        <v>2500000</v>
      </c>
      <c r="M176" s="3">
        <v>2500000</v>
      </c>
      <c r="N176" s="3">
        <v>3850000</v>
      </c>
      <c r="O176" s="3">
        <v>3850000</v>
      </c>
      <c r="P176" s="3">
        <v>3850000</v>
      </c>
      <c r="Q176" s="15">
        <v>3850000</v>
      </c>
      <c r="R176" s="3">
        <v>35400000</v>
      </c>
      <c r="S176" s="3">
        <v>2950000</v>
      </c>
      <c r="T176" s="32">
        <f t="shared" si="9"/>
        <v>38350000</v>
      </c>
    </row>
    <row r="177" spans="1:20" x14ac:dyDescent="0.3">
      <c r="A177" s="55">
        <v>154</v>
      </c>
      <c r="B177" s="52" t="s">
        <v>334</v>
      </c>
      <c r="C177" s="48" t="s">
        <v>487</v>
      </c>
      <c r="D177" s="41" t="s">
        <v>42</v>
      </c>
      <c r="E177" s="40" t="s">
        <v>43</v>
      </c>
      <c r="F177" s="3">
        <v>3000000</v>
      </c>
      <c r="G177" s="13">
        <v>3000000</v>
      </c>
      <c r="H177" s="16">
        <v>3000000</v>
      </c>
      <c r="I177" s="16">
        <v>3000000</v>
      </c>
      <c r="J177" s="3">
        <v>3000000</v>
      </c>
      <c r="K177" s="3">
        <v>3000000</v>
      </c>
      <c r="L177" s="3">
        <v>3000000</v>
      </c>
      <c r="M177" s="3">
        <v>3000000</v>
      </c>
      <c r="N177" s="3">
        <v>3000000</v>
      </c>
      <c r="O177" s="3">
        <v>3000000</v>
      </c>
      <c r="P177" s="3">
        <v>3000000</v>
      </c>
      <c r="Q177" s="15">
        <v>3000000</v>
      </c>
      <c r="R177" s="3">
        <v>36000000</v>
      </c>
      <c r="S177" s="3">
        <v>3000000</v>
      </c>
      <c r="T177" s="32">
        <f t="shared" si="9"/>
        <v>39000000</v>
      </c>
    </row>
    <row r="178" spans="1:20" x14ac:dyDescent="0.3">
      <c r="A178" s="55">
        <v>155</v>
      </c>
      <c r="B178" s="52" t="s">
        <v>335</v>
      </c>
      <c r="C178" s="48" t="s">
        <v>336</v>
      </c>
      <c r="D178" s="41" t="s">
        <v>42</v>
      </c>
      <c r="E178" s="40" t="s">
        <v>43</v>
      </c>
      <c r="F178" s="3">
        <v>4000000</v>
      </c>
      <c r="G178" s="3">
        <v>4000000</v>
      </c>
      <c r="H178" s="15">
        <v>4000000</v>
      </c>
      <c r="I178" s="3">
        <v>4000000</v>
      </c>
      <c r="J178" s="3">
        <v>4000000</v>
      </c>
      <c r="K178" s="3">
        <v>4000000</v>
      </c>
      <c r="L178" s="3">
        <v>4000000</v>
      </c>
      <c r="M178" s="3">
        <v>5000000</v>
      </c>
      <c r="N178" s="3">
        <v>5000000</v>
      </c>
      <c r="O178" s="3">
        <v>4000000</v>
      </c>
      <c r="P178" s="3">
        <v>4000000</v>
      </c>
      <c r="Q178" s="15">
        <v>5000000</v>
      </c>
      <c r="R178" s="3">
        <v>51000000</v>
      </c>
      <c r="S178" s="3">
        <v>4416667</v>
      </c>
      <c r="T178" s="32">
        <f t="shared" si="9"/>
        <v>55416667</v>
      </c>
    </row>
    <row r="179" spans="1:20" x14ac:dyDescent="0.3">
      <c r="A179" s="55">
        <v>156</v>
      </c>
      <c r="B179" s="52" t="s">
        <v>337</v>
      </c>
      <c r="C179" s="48" t="s">
        <v>338</v>
      </c>
      <c r="D179" s="41" t="s">
        <v>42</v>
      </c>
      <c r="E179" s="40" t="s">
        <v>43</v>
      </c>
      <c r="F179" s="3">
        <v>3500000</v>
      </c>
      <c r="G179" s="3">
        <v>3500000</v>
      </c>
      <c r="H179" s="15">
        <v>3500000</v>
      </c>
      <c r="I179" s="15">
        <v>3500000</v>
      </c>
      <c r="J179" s="3">
        <v>3500000</v>
      </c>
      <c r="K179" s="3">
        <v>3500000</v>
      </c>
      <c r="L179" s="3">
        <v>3500000</v>
      </c>
      <c r="M179" s="3">
        <v>3500000</v>
      </c>
      <c r="N179" s="3">
        <v>3500000</v>
      </c>
      <c r="O179" s="3">
        <v>3500000</v>
      </c>
      <c r="P179" s="3">
        <v>3500000</v>
      </c>
      <c r="Q179" s="15">
        <v>3500000</v>
      </c>
      <c r="R179" s="3">
        <v>42000000</v>
      </c>
      <c r="S179" s="3">
        <v>3500000</v>
      </c>
      <c r="T179" s="32">
        <f t="shared" si="9"/>
        <v>45500000</v>
      </c>
    </row>
    <row r="180" spans="1:20" x14ac:dyDescent="0.3">
      <c r="A180" s="55">
        <v>157</v>
      </c>
      <c r="B180" s="52" t="s">
        <v>339</v>
      </c>
      <c r="C180" s="48" t="s">
        <v>340</v>
      </c>
      <c r="D180" s="41" t="s">
        <v>42</v>
      </c>
      <c r="E180" s="40" t="s">
        <v>43</v>
      </c>
      <c r="F180" s="3">
        <v>4000000</v>
      </c>
      <c r="G180" s="3">
        <v>4000000</v>
      </c>
      <c r="H180" s="15">
        <v>4000000</v>
      </c>
      <c r="I180" s="3">
        <v>4000000</v>
      </c>
      <c r="J180" s="3">
        <v>4000000</v>
      </c>
      <c r="K180" s="3">
        <v>4000000</v>
      </c>
      <c r="L180" s="3">
        <v>4000000</v>
      </c>
      <c r="M180" s="3">
        <v>4000000</v>
      </c>
      <c r="N180" s="3">
        <v>4000000</v>
      </c>
      <c r="O180" s="3">
        <v>4000000</v>
      </c>
      <c r="P180" s="3">
        <v>4000000</v>
      </c>
      <c r="Q180" s="15">
        <v>4000000</v>
      </c>
      <c r="R180" s="3">
        <v>48000000</v>
      </c>
      <c r="S180" s="3">
        <v>4000000</v>
      </c>
      <c r="T180" s="32">
        <f t="shared" si="9"/>
        <v>52000000</v>
      </c>
    </row>
    <row r="181" spans="1:20" x14ac:dyDescent="0.3">
      <c r="A181" s="55">
        <v>158</v>
      </c>
      <c r="B181" s="52" t="s">
        <v>341</v>
      </c>
      <c r="C181" s="48" t="s">
        <v>488</v>
      </c>
      <c r="D181" s="41" t="s">
        <v>42</v>
      </c>
      <c r="E181" s="40" t="s">
        <v>43</v>
      </c>
      <c r="F181" s="3">
        <v>2289324</v>
      </c>
      <c r="G181" s="13">
        <v>2289324</v>
      </c>
      <c r="H181" s="16">
        <v>2289324</v>
      </c>
      <c r="I181" s="16">
        <v>2289324</v>
      </c>
      <c r="J181" s="16">
        <v>2289324</v>
      </c>
      <c r="K181" s="16">
        <v>2289324</v>
      </c>
      <c r="L181" s="3">
        <v>2289324</v>
      </c>
      <c r="M181" s="3">
        <v>2289324</v>
      </c>
      <c r="N181" s="3">
        <v>2289324</v>
      </c>
      <c r="O181" s="3">
        <v>2289324</v>
      </c>
      <c r="P181" s="3">
        <v>2289324</v>
      </c>
      <c r="Q181" s="15">
        <v>2289324</v>
      </c>
      <c r="R181" s="3">
        <v>27471888</v>
      </c>
      <c r="S181" s="3">
        <v>2289324</v>
      </c>
      <c r="T181" s="32">
        <f t="shared" si="9"/>
        <v>29761212</v>
      </c>
    </row>
    <row r="182" spans="1:20" x14ac:dyDescent="0.3">
      <c r="A182" s="55">
        <v>159</v>
      </c>
      <c r="B182" s="52" t="s">
        <v>342</v>
      </c>
      <c r="C182" s="48" t="s">
        <v>450</v>
      </c>
      <c r="D182" s="41" t="s">
        <v>42</v>
      </c>
      <c r="E182" s="40" t="s">
        <v>43</v>
      </c>
      <c r="F182" s="3">
        <v>1800000</v>
      </c>
      <c r="G182" s="3">
        <v>1800000</v>
      </c>
      <c r="H182" s="15">
        <v>1800000</v>
      </c>
      <c r="I182" s="15">
        <v>1800000</v>
      </c>
      <c r="J182" s="15">
        <v>1800000</v>
      </c>
      <c r="K182" s="15">
        <v>1800000</v>
      </c>
      <c r="L182" s="3">
        <v>1775769</v>
      </c>
      <c r="M182" s="3">
        <v>1592308</v>
      </c>
      <c r="N182" s="3">
        <v>1800000</v>
      </c>
      <c r="O182" s="3">
        <v>1800000</v>
      </c>
      <c r="P182" s="3">
        <v>1800000</v>
      </c>
      <c r="Q182" s="15">
        <v>1800000</v>
      </c>
      <c r="R182" s="3">
        <v>21368077</v>
      </c>
      <c r="S182" s="3">
        <v>1800000</v>
      </c>
      <c r="T182" s="32">
        <f t="shared" si="9"/>
        <v>23168077</v>
      </c>
    </row>
    <row r="183" spans="1:20" x14ac:dyDescent="0.3">
      <c r="A183" s="55">
        <v>160</v>
      </c>
      <c r="B183" s="52" t="s">
        <v>343</v>
      </c>
      <c r="C183" s="48" t="s">
        <v>344</v>
      </c>
      <c r="D183" s="41" t="s">
        <v>42</v>
      </c>
      <c r="E183" s="40" t="s">
        <v>43</v>
      </c>
      <c r="F183" s="3">
        <v>1800000</v>
      </c>
      <c r="G183" s="3">
        <v>1800000</v>
      </c>
      <c r="H183" s="15">
        <v>1800000</v>
      </c>
      <c r="I183" s="15">
        <v>1800000</v>
      </c>
      <c r="J183" s="15">
        <v>1800000</v>
      </c>
      <c r="K183" s="15">
        <v>1800000</v>
      </c>
      <c r="L183" s="3">
        <v>900000</v>
      </c>
      <c r="M183" s="3">
        <v>0</v>
      </c>
      <c r="N183" s="3">
        <v>0</v>
      </c>
      <c r="O183" s="3">
        <v>0</v>
      </c>
      <c r="P183" s="3">
        <v>0</v>
      </c>
      <c r="Q183" s="15">
        <v>0</v>
      </c>
      <c r="R183" s="3">
        <v>11700000</v>
      </c>
      <c r="S183" s="3">
        <v>0</v>
      </c>
      <c r="T183" s="32">
        <f t="shared" si="9"/>
        <v>11700000</v>
      </c>
    </row>
    <row r="184" spans="1:20" x14ac:dyDescent="0.3">
      <c r="A184" s="55">
        <v>161</v>
      </c>
      <c r="B184" s="52" t="s">
        <v>345</v>
      </c>
      <c r="C184" s="48" t="s">
        <v>346</v>
      </c>
      <c r="D184" s="41" t="s">
        <v>42</v>
      </c>
      <c r="E184" s="40" t="s">
        <v>43</v>
      </c>
      <c r="F184" s="3">
        <v>2500000</v>
      </c>
      <c r="G184" s="3">
        <v>2500000</v>
      </c>
      <c r="H184" s="15">
        <v>2500000</v>
      </c>
      <c r="I184" s="3">
        <v>2500000</v>
      </c>
      <c r="J184" s="3">
        <v>2500000</v>
      </c>
      <c r="K184" s="3">
        <v>2500000</v>
      </c>
      <c r="L184" s="3">
        <v>2500000</v>
      </c>
      <c r="M184" s="3">
        <v>2500000</v>
      </c>
      <c r="N184" s="3">
        <v>2500000</v>
      </c>
      <c r="O184" s="3">
        <v>2500000</v>
      </c>
      <c r="P184" s="3">
        <v>2500000</v>
      </c>
      <c r="Q184" s="15">
        <v>2500000</v>
      </c>
      <c r="R184" s="3">
        <v>30000000</v>
      </c>
      <c r="S184" s="3">
        <v>2500000</v>
      </c>
      <c r="T184" s="32">
        <f t="shared" si="9"/>
        <v>32500000</v>
      </c>
    </row>
    <row r="185" spans="1:20" x14ac:dyDescent="0.3">
      <c r="A185" s="55">
        <v>162</v>
      </c>
      <c r="B185" s="52" t="s">
        <v>347</v>
      </c>
      <c r="C185" s="48" t="s">
        <v>490</v>
      </c>
      <c r="D185" s="41" t="s">
        <v>42</v>
      </c>
      <c r="E185" s="40" t="s">
        <v>43</v>
      </c>
      <c r="F185" s="3">
        <v>2469204</v>
      </c>
      <c r="G185" s="13">
        <v>1800000</v>
      </c>
      <c r="H185" s="16">
        <v>1863459</v>
      </c>
      <c r="I185" s="3">
        <v>1800000</v>
      </c>
      <c r="J185" s="3">
        <v>1800000</v>
      </c>
      <c r="K185" s="3">
        <v>1800000</v>
      </c>
      <c r="L185" s="3">
        <v>1800000</v>
      </c>
      <c r="M185" s="3">
        <v>1800000</v>
      </c>
      <c r="N185" s="3">
        <v>0</v>
      </c>
      <c r="O185" s="3">
        <v>0</v>
      </c>
      <c r="P185" s="3">
        <v>0</v>
      </c>
      <c r="Q185" s="15">
        <v>0</v>
      </c>
      <c r="R185" s="3">
        <v>15132663</v>
      </c>
      <c r="S185" s="3">
        <v>0</v>
      </c>
      <c r="T185" s="32">
        <f t="shared" si="9"/>
        <v>15132663</v>
      </c>
    </row>
    <row r="186" spans="1:20" x14ac:dyDescent="0.3">
      <c r="A186" s="55">
        <v>163</v>
      </c>
      <c r="B186" s="52" t="s">
        <v>348</v>
      </c>
      <c r="C186" s="48" t="s">
        <v>349</v>
      </c>
      <c r="D186" s="41" t="s">
        <v>42</v>
      </c>
      <c r="E186" s="40" t="s">
        <v>43</v>
      </c>
      <c r="F186" s="3">
        <v>3301300</v>
      </c>
      <c r="G186" s="3">
        <v>2700000</v>
      </c>
      <c r="H186" s="15">
        <v>3072115</v>
      </c>
      <c r="I186" s="15">
        <v>2700000</v>
      </c>
      <c r="J186" s="15">
        <v>2700000</v>
      </c>
      <c r="K186" s="15">
        <v>2700000</v>
      </c>
      <c r="L186" s="3">
        <v>2700000</v>
      </c>
      <c r="M186" s="3">
        <v>2700000</v>
      </c>
      <c r="N186" s="3">
        <v>2700000</v>
      </c>
      <c r="O186" s="3">
        <v>2700000</v>
      </c>
      <c r="P186" s="3">
        <v>2700000</v>
      </c>
      <c r="Q186" s="15">
        <v>2700000</v>
      </c>
      <c r="R186" s="3">
        <v>33373415</v>
      </c>
      <c r="S186" s="3">
        <v>2801311</v>
      </c>
      <c r="T186" s="32">
        <f t="shared" si="9"/>
        <v>36174726</v>
      </c>
    </row>
    <row r="187" spans="1:20" x14ac:dyDescent="0.3">
      <c r="A187" s="55">
        <v>164</v>
      </c>
      <c r="B187" s="52" t="s">
        <v>350</v>
      </c>
      <c r="C187" s="48" t="s">
        <v>501</v>
      </c>
      <c r="D187" s="41" t="s">
        <v>42</v>
      </c>
      <c r="E187" s="40" t="s">
        <v>43</v>
      </c>
      <c r="F187" s="3">
        <v>2000000</v>
      </c>
      <c r="G187" s="3">
        <v>2000000</v>
      </c>
      <c r="H187" s="15">
        <v>1923077</v>
      </c>
      <c r="I187" s="15">
        <v>2000000</v>
      </c>
      <c r="J187" s="15">
        <v>2000000</v>
      </c>
      <c r="K187" s="15">
        <v>2000000</v>
      </c>
      <c r="L187" s="3">
        <v>2346168</v>
      </c>
      <c r="M187" s="3">
        <v>1923077</v>
      </c>
      <c r="N187" s="3">
        <v>2000000</v>
      </c>
      <c r="O187" s="3">
        <v>461538</v>
      </c>
      <c r="P187" s="3">
        <v>846154</v>
      </c>
      <c r="Q187" s="15">
        <v>2000000</v>
      </c>
      <c r="R187" s="3">
        <v>21500014</v>
      </c>
      <c r="S187" s="3">
        <v>2000000</v>
      </c>
      <c r="T187" s="32">
        <f t="shared" si="9"/>
        <v>23500014</v>
      </c>
    </row>
    <row r="188" spans="1:20" x14ac:dyDescent="0.3">
      <c r="A188" s="55">
        <v>165</v>
      </c>
      <c r="B188" s="52" t="s">
        <v>351</v>
      </c>
      <c r="C188" s="48" t="s">
        <v>352</v>
      </c>
      <c r="D188" s="41" t="s">
        <v>42</v>
      </c>
      <c r="E188" s="40" t="s">
        <v>43</v>
      </c>
      <c r="F188" s="3">
        <v>2000000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15">
        <v>0</v>
      </c>
      <c r="R188" s="3">
        <v>2000000</v>
      </c>
      <c r="S188" s="3">
        <v>0</v>
      </c>
      <c r="T188" s="32">
        <f t="shared" si="9"/>
        <v>2000000</v>
      </c>
    </row>
    <row r="189" spans="1:20" x14ac:dyDescent="0.3">
      <c r="A189" s="55">
        <v>166</v>
      </c>
      <c r="B189" s="52" t="s">
        <v>353</v>
      </c>
      <c r="C189" s="48" t="s">
        <v>354</v>
      </c>
      <c r="D189" s="41" t="s">
        <v>42</v>
      </c>
      <c r="E189" s="40" t="s">
        <v>43</v>
      </c>
      <c r="F189" s="3">
        <v>3500000</v>
      </c>
      <c r="G189" s="3">
        <v>3500000</v>
      </c>
      <c r="H189" s="15">
        <v>3500000</v>
      </c>
      <c r="I189" s="3">
        <v>0</v>
      </c>
      <c r="J189" s="3">
        <v>0</v>
      </c>
      <c r="K189" s="3">
        <v>0</v>
      </c>
      <c r="L189" s="3">
        <v>0</v>
      </c>
      <c r="M189" s="3" t="s">
        <v>540</v>
      </c>
      <c r="N189" s="3">
        <v>0</v>
      </c>
      <c r="O189" s="3">
        <v>0</v>
      </c>
      <c r="P189" s="3">
        <v>0</v>
      </c>
      <c r="Q189" s="15">
        <v>0</v>
      </c>
      <c r="R189" s="3">
        <v>10500000</v>
      </c>
      <c r="S189" s="3">
        <v>0</v>
      </c>
      <c r="T189" s="32">
        <f t="shared" si="9"/>
        <v>10500000</v>
      </c>
    </row>
    <row r="190" spans="1:20" x14ac:dyDescent="0.3">
      <c r="A190" s="55">
        <v>167</v>
      </c>
      <c r="B190" s="52" t="s">
        <v>355</v>
      </c>
      <c r="C190" s="48" t="s">
        <v>356</v>
      </c>
      <c r="D190" s="41" t="s">
        <v>42</v>
      </c>
      <c r="E190" s="40" t="s">
        <v>43</v>
      </c>
      <c r="F190" s="3">
        <v>3345924</v>
      </c>
      <c r="G190" s="3">
        <v>2289324</v>
      </c>
      <c r="H190" s="15">
        <v>3228324</v>
      </c>
      <c r="I190" s="3">
        <v>2289324</v>
      </c>
      <c r="J190" s="3">
        <v>2289324</v>
      </c>
      <c r="K190" s="3">
        <v>2289324</v>
      </c>
      <c r="L190" s="3">
        <v>2692887</v>
      </c>
      <c r="M190" s="3">
        <v>3257874</v>
      </c>
      <c r="N190" s="3">
        <v>2289324</v>
      </c>
      <c r="O190" s="3">
        <v>2289324</v>
      </c>
      <c r="P190" s="3">
        <v>2289324</v>
      </c>
      <c r="Q190" s="15">
        <v>968560</v>
      </c>
      <c r="R190" s="3">
        <v>29518837</v>
      </c>
      <c r="S190" s="3">
        <v>2483155</v>
      </c>
      <c r="T190" s="32">
        <f t="shared" si="9"/>
        <v>32001992</v>
      </c>
    </row>
    <row r="191" spans="1:20" x14ac:dyDescent="0.3">
      <c r="A191" s="55">
        <v>168</v>
      </c>
      <c r="B191" s="52" t="s">
        <v>357</v>
      </c>
      <c r="C191" s="48" t="s">
        <v>367</v>
      </c>
      <c r="D191" s="41" t="s">
        <v>42</v>
      </c>
      <c r="E191" s="40" t="s">
        <v>43</v>
      </c>
      <c r="F191" s="3">
        <v>3000000</v>
      </c>
      <c r="G191" s="3">
        <v>3000000</v>
      </c>
      <c r="H191" s="15">
        <v>3221157</v>
      </c>
      <c r="I191" s="15">
        <v>3000000</v>
      </c>
      <c r="J191" s="3">
        <v>3000000</v>
      </c>
      <c r="K191" s="3">
        <v>3000000</v>
      </c>
      <c r="L191" s="3">
        <v>30000000</v>
      </c>
      <c r="M191" s="3">
        <v>3000000</v>
      </c>
      <c r="N191" s="3">
        <v>3000000</v>
      </c>
      <c r="O191" s="3">
        <v>3000000</v>
      </c>
      <c r="P191" s="3">
        <v>3000000</v>
      </c>
      <c r="Q191" s="26">
        <v>3000000</v>
      </c>
      <c r="R191" s="3">
        <v>36000000</v>
      </c>
      <c r="S191" s="3">
        <v>3018430</v>
      </c>
      <c r="T191" s="32">
        <f t="shared" si="9"/>
        <v>39018430</v>
      </c>
    </row>
    <row r="192" spans="1:20" x14ac:dyDescent="0.3">
      <c r="A192" s="55">
        <v>169</v>
      </c>
      <c r="B192" s="52" t="s">
        <v>358</v>
      </c>
      <c r="C192" s="48" t="s">
        <v>524</v>
      </c>
      <c r="D192" s="41" t="s">
        <v>42</v>
      </c>
      <c r="E192" s="40" t="s">
        <v>43</v>
      </c>
      <c r="F192" s="3">
        <v>2000000</v>
      </c>
      <c r="G192" s="3">
        <v>2000000</v>
      </c>
      <c r="H192" s="15">
        <v>2000000</v>
      </c>
      <c r="I192" s="15">
        <v>2000000</v>
      </c>
      <c r="J192" s="15">
        <v>2000000</v>
      </c>
      <c r="K192" s="15">
        <v>2000000</v>
      </c>
      <c r="L192" s="3">
        <v>1000000</v>
      </c>
      <c r="M192" s="3">
        <v>0</v>
      </c>
      <c r="N192" s="3">
        <v>2000000</v>
      </c>
      <c r="O192" s="3">
        <v>1923077</v>
      </c>
      <c r="P192" s="3">
        <v>2000000</v>
      </c>
      <c r="Q192" s="15">
        <v>2000000</v>
      </c>
      <c r="R192" s="3">
        <v>20923077</v>
      </c>
      <c r="S192" s="3">
        <v>1750000</v>
      </c>
      <c r="T192" s="32">
        <f t="shared" ref="T192:T215" si="10">SUM(R192+S192)</f>
        <v>22673077</v>
      </c>
    </row>
    <row r="193" spans="1:20" x14ac:dyDescent="0.3">
      <c r="A193" s="55">
        <v>170</v>
      </c>
      <c r="B193" s="52" t="s">
        <v>359</v>
      </c>
      <c r="C193" s="48" t="s">
        <v>360</v>
      </c>
      <c r="D193" s="41" t="s">
        <v>42</v>
      </c>
      <c r="E193" s="40" t="s">
        <v>43</v>
      </c>
      <c r="F193" s="3">
        <v>1500000</v>
      </c>
      <c r="G193" s="3">
        <v>1500000</v>
      </c>
      <c r="H193" s="15">
        <v>1500000</v>
      </c>
      <c r="I193" s="15">
        <v>1500000</v>
      </c>
      <c r="J193" s="15">
        <v>1500000</v>
      </c>
      <c r="K193" s="15">
        <v>1500000</v>
      </c>
      <c r="L193" s="3">
        <v>1745782</v>
      </c>
      <c r="M193" s="3">
        <v>1500000</v>
      </c>
      <c r="N193" s="3">
        <v>1500000</v>
      </c>
      <c r="O193" s="3">
        <v>1500000</v>
      </c>
      <c r="P193" s="3">
        <v>1500000</v>
      </c>
      <c r="Q193" s="15">
        <v>1500000</v>
      </c>
      <c r="R193" s="3">
        <v>18245782</v>
      </c>
      <c r="S193" s="3">
        <v>1525240</v>
      </c>
      <c r="T193" s="32">
        <f t="shared" si="10"/>
        <v>19771022</v>
      </c>
    </row>
    <row r="194" spans="1:20" x14ac:dyDescent="0.3">
      <c r="A194" s="55">
        <v>171</v>
      </c>
      <c r="B194" s="52" t="s">
        <v>361</v>
      </c>
      <c r="C194" s="48" t="s">
        <v>362</v>
      </c>
      <c r="D194" s="41" t="s">
        <v>42</v>
      </c>
      <c r="E194" s="40" t="s">
        <v>43</v>
      </c>
      <c r="F194" s="3">
        <v>1800000</v>
      </c>
      <c r="G194" s="3">
        <v>1800000</v>
      </c>
      <c r="H194" s="15">
        <v>1800000</v>
      </c>
      <c r="I194" s="15">
        <v>1800000</v>
      </c>
      <c r="J194" s="15">
        <v>1800000</v>
      </c>
      <c r="K194" s="15">
        <v>1800000</v>
      </c>
      <c r="L194" s="3">
        <v>1800000</v>
      </c>
      <c r="M194" s="3">
        <v>1800000</v>
      </c>
      <c r="N194" s="3">
        <v>2000000</v>
      </c>
      <c r="O194" s="3">
        <v>2000000</v>
      </c>
      <c r="P194" s="3">
        <v>2000000</v>
      </c>
      <c r="Q194" s="15">
        <v>2000000</v>
      </c>
      <c r="R194" s="3">
        <v>22400000</v>
      </c>
      <c r="S194" s="3">
        <v>1866667</v>
      </c>
      <c r="T194" s="32">
        <f t="shared" si="10"/>
        <v>24266667</v>
      </c>
    </row>
    <row r="195" spans="1:20" x14ac:dyDescent="0.3">
      <c r="A195" s="55">
        <v>172</v>
      </c>
      <c r="B195" s="52" t="s">
        <v>363</v>
      </c>
      <c r="C195" s="48" t="s">
        <v>364</v>
      </c>
      <c r="D195" s="41" t="s">
        <v>42</v>
      </c>
      <c r="E195" s="40" t="s">
        <v>43</v>
      </c>
      <c r="F195" s="3">
        <v>1800000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15">
        <v>0</v>
      </c>
      <c r="R195" s="3">
        <v>18000000</v>
      </c>
      <c r="S195" s="3">
        <v>0</v>
      </c>
      <c r="T195" s="32">
        <f t="shared" si="10"/>
        <v>18000000</v>
      </c>
    </row>
    <row r="196" spans="1:20" x14ac:dyDescent="0.3">
      <c r="A196" s="55">
        <v>173</v>
      </c>
      <c r="B196" s="52" t="s">
        <v>365</v>
      </c>
      <c r="C196" s="48" t="s">
        <v>467</v>
      </c>
      <c r="D196" s="41" t="s">
        <v>42</v>
      </c>
      <c r="E196" s="40" t="s">
        <v>43</v>
      </c>
      <c r="F196" s="3">
        <v>1800000</v>
      </c>
      <c r="G196" s="3">
        <v>1800000</v>
      </c>
      <c r="H196" s="15">
        <v>1800000</v>
      </c>
      <c r="I196" s="15">
        <v>1800000</v>
      </c>
      <c r="J196" s="15">
        <v>1800000</v>
      </c>
      <c r="K196" s="15">
        <v>1800000</v>
      </c>
      <c r="L196" s="3">
        <v>1800000</v>
      </c>
      <c r="M196" s="3">
        <v>1800000</v>
      </c>
      <c r="N196" s="3">
        <v>1800000</v>
      </c>
      <c r="O196" s="3">
        <v>1800000</v>
      </c>
      <c r="P196" s="3">
        <v>1800000</v>
      </c>
      <c r="Q196" s="15">
        <v>1800000</v>
      </c>
      <c r="R196" s="3">
        <v>21600000</v>
      </c>
      <c r="S196" s="3">
        <v>1800000</v>
      </c>
      <c r="T196" s="32">
        <f t="shared" si="10"/>
        <v>23400000</v>
      </c>
    </row>
    <row r="197" spans="1:20" x14ac:dyDescent="0.3">
      <c r="A197" s="55">
        <v>174</v>
      </c>
      <c r="B197" s="52" t="s">
        <v>366</v>
      </c>
      <c r="C197" s="48" t="s">
        <v>484</v>
      </c>
      <c r="D197" s="41" t="s">
        <v>42</v>
      </c>
      <c r="E197" s="40" t="s">
        <v>43</v>
      </c>
      <c r="F197" s="3">
        <v>1800000</v>
      </c>
      <c r="G197" s="13">
        <v>1800000</v>
      </c>
      <c r="H197" s="15">
        <v>1800000</v>
      </c>
      <c r="I197" s="15">
        <v>1800000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15">
        <v>0</v>
      </c>
      <c r="R197" s="3">
        <v>7200000</v>
      </c>
      <c r="S197" s="3">
        <v>0</v>
      </c>
      <c r="T197" s="32">
        <f t="shared" si="10"/>
        <v>7200000</v>
      </c>
    </row>
    <row r="198" spans="1:20" x14ac:dyDescent="0.3">
      <c r="A198" s="55">
        <v>175</v>
      </c>
      <c r="B198" s="52" t="s">
        <v>369</v>
      </c>
      <c r="C198" s="48" t="s">
        <v>370</v>
      </c>
      <c r="D198" s="41" t="s">
        <v>42</v>
      </c>
      <c r="E198" s="40" t="s">
        <v>43</v>
      </c>
      <c r="F198" s="3">
        <v>2000000</v>
      </c>
      <c r="G198" s="3">
        <v>2000000</v>
      </c>
      <c r="H198" s="15">
        <v>2000000</v>
      </c>
      <c r="I198" s="15">
        <v>2000000</v>
      </c>
      <c r="J198" s="15">
        <v>2000000</v>
      </c>
      <c r="K198" s="15">
        <v>2000000</v>
      </c>
      <c r="L198" s="3">
        <v>2000000</v>
      </c>
      <c r="M198" s="3">
        <v>2000000</v>
      </c>
      <c r="N198" s="3">
        <v>2000000</v>
      </c>
      <c r="O198" s="3">
        <v>2000000</v>
      </c>
      <c r="P198" s="3">
        <v>2000000</v>
      </c>
      <c r="Q198" s="15">
        <v>2000000</v>
      </c>
      <c r="R198" s="3">
        <v>24000000</v>
      </c>
      <c r="S198" s="3">
        <v>2000000</v>
      </c>
      <c r="T198" s="32">
        <f t="shared" si="10"/>
        <v>26000000</v>
      </c>
    </row>
    <row r="199" spans="1:20" x14ac:dyDescent="0.3">
      <c r="A199" s="55">
        <v>176</v>
      </c>
      <c r="B199" s="52" t="s">
        <v>371</v>
      </c>
      <c r="C199" s="48" t="s">
        <v>433</v>
      </c>
      <c r="D199" s="41" t="s">
        <v>42</v>
      </c>
      <c r="E199" s="40" t="s">
        <v>43</v>
      </c>
      <c r="F199" s="3">
        <v>3000000</v>
      </c>
      <c r="G199" s="3">
        <v>3000000</v>
      </c>
      <c r="H199" s="15">
        <v>3000000</v>
      </c>
      <c r="I199" s="3">
        <v>3000000</v>
      </c>
      <c r="J199" s="3">
        <v>3000000</v>
      </c>
      <c r="K199" s="3">
        <v>3000000</v>
      </c>
      <c r="L199" s="3">
        <v>3000000</v>
      </c>
      <c r="M199" s="3">
        <v>3000000</v>
      </c>
      <c r="N199" s="3">
        <v>3000000</v>
      </c>
      <c r="O199" s="3">
        <v>3000000</v>
      </c>
      <c r="P199" s="3">
        <v>3000000</v>
      </c>
      <c r="Q199" s="15">
        <v>3000000</v>
      </c>
      <c r="R199" s="3">
        <v>36000000</v>
      </c>
      <c r="S199" s="3">
        <v>3000000</v>
      </c>
      <c r="T199" s="32">
        <f t="shared" si="10"/>
        <v>39000000</v>
      </c>
    </row>
    <row r="200" spans="1:20" x14ac:dyDescent="0.3">
      <c r="A200" s="55">
        <v>177</v>
      </c>
      <c r="B200" s="52" t="s">
        <v>372</v>
      </c>
      <c r="C200" s="48" t="s">
        <v>437</v>
      </c>
      <c r="D200" s="41" t="s">
        <v>42</v>
      </c>
      <c r="E200" s="40" t="s">
        <v>43</v>
      </c>
      <c r="F200" s="3">
        <v>2000000</v>
      </c>
      <c r="G200" s="3">
        <v>2000000</v>
      </c>
      <c r="H200" s="15">
        <v>2000000</v>
      </c>
      <c r="I200" s="3">
        <v>2000000</v>
      </c>
      <c r="J200" s="3">
        <v>2000000</v>
      </c>
      <c r="K200" s="3">
        <v>2000000</v>
      </c>
      <c r="L200" s="3">
        <v>2000000</v>
      </c>
      <c r="M200" s="3">
        <v>2000000</v>
      </c>
      <c r="N200" s="3">
        <v>2000000</v>
      </c>
      <c r="O200" s="3">
        <v>2000000</v>
      </c>
      <c r="P200" s="3">
        <v>2000000</v>
      </c>
      <c r="Q200" s="15">
        <v>2000000</v>
      </c>
      <c r="R200" s="3">
        <v>24000000</v>
      </c>
      <c r="S200" s="3">
        <v>2022437</v>
      </c>
      <c r="T200" s="32">
        <f t="shared" si="10"/>
        <v>26022437</v>
      </c>
    </row>
    <row r="201" spans="1:20" x14ac:dyDescent="0.3">
      <c r="A201" s="55">
        <v>178</v>
      </c>
      <c r="B201" s="52" t="s">
        <v>373</v>
      </c>
      <c r="C201" s="48" t="s">
        <v>374</v>
      </c>
      <c r="D201" s="41" t="s">
        <v>42</v>
      </c>
      <c r="E201" s="40" t="s">
        <v>43</v>
      </c>
      <c r="F201" s="3">
        <v>5000000</v>
      </c>
      <c r="G201" s="3">
        <v>5000000</v>
      </c>
      <c r="H201" s="15">
        <v>5000000</v>
      </c>
      <c r="I201" s="3">
        <v>5000000</v>
      </c>
      <c r="J201" s="3">
        <v>5000000</v>
      </c>
      <c r="K201" s="3">
        <v>50000000</v>
      </c>
      <c r="L201" s="3">
        <v>5000000</v>
      </c>
      <c r="M201" s="3">
        <v>5000000</v>
      </c>
      <c r="N201" s="3">
        <v>5000000</v>
      </c>
      <c r="O201" s="3">
        <v>5000000</v>
      </c>
      <c r="P201" s="3">
        <v>5000000</v>
      </c>
      <c r="Q201" s="15">
        <v>5000000</v>
      </c>
      <c r="R201" s="3">
        <v>60000000</v>
      </c>
      <c r="S201" s="3">
        <v>5000000</v>
      </c>
      <c r="T201" s="32">
        <f t="shared" si="10"/>
        <v>65000000</v>
      </c>
    </row>
    <row r="202" spans="1:20" x14ac:dyDescent="0.3">
      <c r="A202" s="55">
        <v>179</v>
      </c>
      <c r="B202" s="52" t="s">
        <v>375</v>
      </c>
      <c r="C202" s="48" t="s">
        <v>376</v>
      </c>
      <c r="D202" s="41" t="s">
        <v>42</v>
      </c>
      <c r="E202" s="40" t="s">
        <v>43</v>
      </c>
      <c r="F202" s="3">
        <v>4500000</v>
      </c>
      <c r="G202" s="13">
        <v>4500000</v>
      </c>
      <c r="H202" s="16">
        <v>4500000</v>
      </c>
      <c r="I202" s="3">
        <v>4500000</v>
      </c>
      <c r="J202" s="3">
        <v>4500000</v>
      </c>
      <c r="K202" s="3">
        <v>4500000</v>
      </c>
      <c r="L202" s="3">
        <v>4500000</v>
      </c>
      <c r="M202" s="3">
        <v>4500000</v>
      </c>
      <c r="N202" s="3">
        <v>4500000</v>
      </c>
      <c r="O202" s="3">
        <v>4500000</v>
      </c>
      <c r="P202" s="3">
        <v>4500000</v>
      </c>
      <c r="Q202" s="15">
        <v>4500000</v>
      </c>
      <c r="R202" s="3">
        <v>54000000</v>
      </c>
      <c r="S202" s="3">
        <v>5571917</v>
      </c>
      <c r="T202" s="32">
        <f t="shared" si="10"/>
        <v>59571917</v>
      </c>
    </row>
    <row r="203" spans="1:20" x14ac:dyDescent="0.3">
      <c r="A203" s="55">
        <v>180</v>
      </c>
      <c r="B203" s="52" t="s">
        <v>377</v>
      </c>
      <c r="C203" s="48" t="s">
        <v>378</v>
      </c>
      <c r="D203" s="41" t="s">
        <v>42</v>
      </c>
      <c r="E203" s="40" t="s">
        <v>43</v>
      </c>
      <c r="F203" s="3">
        <v>2000000</v>
      </c>
      <c r="G203" s="3">
        <v>2000000</v>
      </c>
      <c r="H203" s="15">
        <v>2000000</v>
      </c>
      <c r="I203" s="3">
        <v>2000000</v>
      </c>
      <c r="J203" s="3">
        <v>2000000</v>
      </c>
      <c r="K203" s="3">
        <v>2000000</v>
      </c>
      <c r="L203" s="3">
        <v>2000000</v>
      </c>
      <c r="M203" s="3">
        <v>2000000</v>
      </c>
      <c r="N203" s="3">
        <v>2000000</v>
      </c>
      <c r="O203" s="3">
        <v>2000000</v>
      </c>
      <c r="P203" s="3">
        <v>2000000</v>
      </c>
      <c r="Q203" s="15">
        <v>2000000</v>
      </c>
      <c r="R203" s="3">
        <v>24000000</v>
      </c>
      <c r="S203" s="3">
        <v>2000000</v>
      </c>
      <c r="T203" s="32">
        <f t="shared" si="10"/>
        <v>26000000</v>
      </c>
    </row>
    <row r="204" spans="1:20" x14ac:dyDescent="0.3">
      <c r="A204" s="55">
        <v>181</v>
      </c>
      <c r="B204" s="52" t="s">
        <v>379</v>
      </c>
      <c r="C204" s="48" t="s">
        <v>380</v>
      </c>
      <c r="D204" s="41" t="s">
        <v>42</v>
      </c>
      <c r="E204" s="40" t="s">
        <v>43</v>
      </c>
      <c r="F204" s="3">
        <v>3500000</v>
      </c>
      <c r="G204" s="3">
        <v>3500000</v>
      </c>
      <c r="H204" s="15">
        <v>3500000</v>
      </c>
      <c r="I204" s="3">
        <v>3500000</v>
      </c>
      <c r="J204" s="3">
        <v>3500000</v>
      </c>
      <c r="K204" s="3">
        <v>3500000</v>
      </c>
      <c r="L204" s="3">
        <v>3500000</v>
      </c>
      <c r="M204" s="3">
        <v>3500000</v>
      </c>
      <c r="N204" s="3">
        <v>3500000</v>
      </c>
      <c r="O204" s="3">
        <v>3500000</v>
      </c>
      <c r="P204" s="3">
        <v>3500000</v>
      </c>
      <c r="Q204" s="15">
        <v>3500000</v>
      </c>
      <c r="R204" s="3">
        <v>42000000</v>
      </c>
      <c r="S204" s="3">
        <v>3500000</v>
      </c>
      <c r="T204" s="32">
        <f t="shared" si="10"/>
        <v>45500000</v>
      </c>
    </row>
    <row r="205" spans="1:20" x14ac:dyDescent="0.3">
      <c r="A205" s="55">
        <v>182</v>
      </c>
      <c r="B205" s="52" t="s">
        <v>381</v>
      </c>
      <c r="C205" s="48" t="s">
        <v>382</v>
      </c>
      <c r="D205" s="41" t="s">
        <v>42</v>
      </c>
      <c r="E205" s="40" t="s">
        <v>43</v>
      </c>
      <c r="F205" s="3">
        <v>2000000</v>
      </c>
      <c r="G205" s="3">
        <v>2000000</v>
      </c>
      <c r="H205" s="15">
        <v>2000000</v>
      </c>
      <c r="I205" s="3">
        <v>2000000</v>
      </c>
      <c r="J205" s="3">
        <v>2000000</v>
      </c>
      <c r="K205" s="3">
        <v>2000000</v>
      </c>
      <c r="L205" s="3">
        <v>2314112</v>
      </c>
      <c r="M205" s="3">
        <v>2042199</v>
      </c>
      <c r="N205" s="3">
        <v>2000000</v>
      </c>
      <c r="O205" s="3">
        <v>2000000</v>
      </c>
      <c r="P205" s="3">
        <v>2000000</v>
      </c>
      <c r="Q205" s="15">
        <v>2000000</v>
      </c>
      <c r="R205" s="3">
        <v>24356311</v>
      </c>
      <c r="S205" s="3">
        <v>2250839</v>
      </c>
      <c r="T205" s="32">
        <f t="shared" si="10"/>
        <v>26607150</v>
      </c>
    </row>
    <row r="206" spans="1:20" x14ac:dyDescent="0.3">
      <c r="A206" s="55">
        <v>183</v>
      </c>
      <c r="B206" s="52" t="s">
        <v>383</v>
      </c>
      <c r="C206" s="48" t="s">
        <v>492</v>
      </c>
      <c r="D206" s="41" t="s">
        <v>42</v>
      </c>
      <c r="E206" s="40" t="s">
        <v>43</v>
      </c>
      <c r="F206" s="3">
        <v>2500000</v>
      </c>
      <c r="G206" s="3">
        <v>2500000</v>
      </c>
      <c r="H206" s="15">
        <v>2500000</v>
      </c>
      <c r="I206" s="15">
        <v>2500000</v>
      </c>
      <c r="J206" s="15">
        <v>2500000</v>
      </c>
      <c r="K206" s="15">
        <v>2500000</v>
      </c>
      <c r="L206" s="3">
        <v>3439200</v>
      </c>
      <c r="M206" s="3">
        <v>2619122</v>
      </c>
      <c r="N206" s="3">
        <v>2500000</v>
      </c>
      <c r="O206" s="3">
        <v>0</v>
      </c>
      <c r="P206" s="3">
        <v>0</v>
      </c>
      <c r="Q206" s="15">
        <v>0</v>
      </c>
      <c r="R206" s="3">
        <v>23558322</v>
      </c>
      <c r="S206" s="3">
        <v>0</v>
      </c>
      <c r="T206" s="32">
        <f t="shared" si="10"/>
        <v>23558322</v>
      </c>
    </row>
    <row r="207" spans="1:20" x14ac:dyDescent="0.3">
      <c r="A207" s="55">
        <v>184</v>
      </c>
      <c r="B207" s="52" t="s">
        <v>384</v>
      </c>
      <c r="C207" s="48" t="s">
        <v>385</v>
      </c>
      <c r="D207" s="41" t="s">
        <v>42</v>
      </c>
      <c r="E207" s="40" t="s">
        <v>43</v>
      </c>
      <c r="F207" s="3">
        <v>0</v>
      </c>
      <c r="G207" s="3">
        <v>2000000</v>
      </c>
      <c r="H207" s="15">
        <v>2339757</v>
      </c>
      <c r="I207" s="3">
        <v>2000000</v>
      </c>
      <c r="J207" s="3">
        <v>2000000</v>
      </c>
      <c r="K207" s="3">
        <v>2000000</v>
      </c>
      <c r="L207" s="3">
        <v>2352581</v>
      </c>
      <c r="M207" s="3">
        <v>1984616</v>
      </c>
      <c r="N207" s="3">
        <v>2000000</v>
      </c>
      <c r="O207" s="3">
        <v>2000000</v>
      </c>
      <c r="P207" s="3">
        <v>1615385</v>
      </c>
      <c r="Q207" s="15">
        <v>1615385</v>
      </c>
      <c r="R207" s="3">
        <v>21907724</v>
      </c>
      <c r="S207" s="3">
        <v>2000000</v>
      </c>
      <c r="T207" s="32">
        <f t="shared" si="10"/>
        <v>23907724</v>
      </c>
    </row>
    <row r="208" spans="1:20" x14ac:dyDescent="0.3">
      <c r="A208" s="55">
        <v>185</v>
      </c>
      <c r="B208" s="52" t="s">
        <v>386</v>
      </c>
      <c r="C208" s="48" t="s">
        <v>387</v>
      </c>
      <c r="D208" s="41" t="s">
        <v>42</v>
      </c>
      <c r="E208" s="40" t="s">
        <v>43</v>
      </c>
      <c r="F208" s="3">
        <v>2000000</v>
      </c>
      <c r="G208" s="3">
        <v>2000000</v>
      </c>
      <c r="H208" s="15">
        <v>2000000</v>
      </c>
      <c r="I208" s="15">
        <v>2000000</v>
      </c>
      <c r="J208" s="15">
        <v>2000000</v>
      </c>
      <c r="K208" s="15">
        <v>2000000</v>
      </c>
      <c r="L208" s="3">
        <v>1692308</v>
      </c>
      <c r="M208" s="3">
        <v>2000000</v>
      </c>
      <c r="N208" s="3">
        <v>2000000</v>
      </c>
      <c r="O208" s="3">
        <v>2000000</v>
      </c>
      <c r="P208" s="3">
        <v>2000000</v>
      </c>
      <c r="Q208" s="15">
        <v>2000000</v>
      </c>
      <c r="R208" s="3">
        <v>24000000</v>
      </c>
      <c r="S208" s="3">
        <v>2000000</v>
      </c>
      <c r="T208" s="32">
        <f t="shared" si="10"/>
        <v>26000000</v>
      </c>
    </row>
    <row r="209" spans="1:20" x14ac:dyDescent="0.3">
      <c r="A209" s="55">
        <v>186</v>
      </c>
      <c r="B209" s="52" t="s">
        <v>388</v>
      </c>
      <c r="C209" s="48" t="s">
        <v>389</v>
      </c>
      <c r="D209" s="41" t="s">
        <v>42</v>
      </c>
      <c r="E209" s="40" t="s">
        <v>43</v>
      </c>
      <c r="F209" s="3">
        <v>2000000</v>
      </c>
      <c r="G209" s="13">
        <v>2000000</v>
      </c>
      <c r="H209" s="15">
        <v>2339757</v>
      </c>
      <c r="I209" s="15">
        <v>2000000</v>
      </c>
      <c r="J209" s="15">
        <v>2000000</v>
      </c>
      <c r="K209" s="15">
        <v>2000000</v>
      </c>
      <c r="L209" s="3">
        <v>2000000</v>
      </c>
      <c r="M209" s="3">
        <v>2000000</v>
      </c>
      <c r="N209" s="3">
        <v>2000000</v>
      </c>
      <c r="O209" s="3">
        <v>2000000</v>
      </c>
      <c r="P209" s="3">
        <v>2000000</v>
      </c>
      <c r="Q209" s="15">
        <v>2000000</v>
      </c>
      <c r="R209" s="3">
        <v>24</v>
      </c>
      <c r="S209" s="3">
        <v>20466476</v>
      </c>
      <c r="T209" s="32">
        <f t="shared" si="10"/>
        <v>20466500</v>
      </c>
    </row>
    <row r="210" spans="1:20" x14ac:dyDescent="0.3">
      <c r="A210" s="55">
        <v>187</v>
      </c>
      <c r="B210" s="52" t="s">
        <v>390</v>
      </c>
      <c r="C210" s="48" t="s">
        <v>391</v>
      </c>
      <c r="D210" s="41" t="s">
        <v>42</v>
      </c>
      <c r="E210" s="40" t="s">
        <v>43</v>
      </c>
      <c r="F210" s="3">
        <v>3365401</v>
      </c>
      <c r="G210" s="3" t="s">
        <v>632</v>
      </c>
      <c r="H210" s="15">
        <v>3072115</v>
      </c>
      <c r="I210" s="3">
        <v>3000000</v>
      </c>
      <c r="J210" s="3">
        <v>3000000</v>
      </c>
      <c r="K210" s="3">
        <v>3000000</v>
      </c>
      <c r="L210" s="3">
        <v>3000000</v>
      </c>
      <c r="M210" s="3">
        <v>3000000</v>
      </c>
      <c r="N210" s="3">
        <v>3000000</v>
      </c>
      <c r="O210" s="3">
        <v>3000000</v>
      </c>
      <c r="P210" s="3">
        <v>3000000</v>
      </c>
      <c r="Q210" s="15">
        <v>3000000</v>
      </c>
      <c r="R210" s="3">
        <v>36437516</v>
      </c>
      <c r="S210" s="3">
        <v>3208333</v>
      </c>
      <c r="T210" s="32">
        <f t="shared" si="10"/>
        <v>39645849</v>
      </c>
    </row>
    <row r="211" spans="1:20" x14ac:dyDescent="0.3">
      <c r="A211" s="55">
        <v>188</v>
      </c>
      <c r="B211" s="52" t="s">
        <v>392</v>
      </c>
      <c r="C211" s="48" t="s">
        <v>393</v>
      </c>
      <c r="D211" s="41" t="s">
        <v>42</v>
      </c>
      <c r="E211" s="40" t="s">
        <v>43</v>
      </c>
      <c r="F211" s="3">
        <v>2000000</v>
      </c>
      <c r="G211" s="3">
        <v>2000000</v>
      </c>
      <c r="H211" s="15">
        <v>2000000</v>
      </c>
      <c r="I211" s="15">
        <v>2000000</v>
      </c>
      <c r="J211" s="15">
        <v>2000000</v>
      </c>
      <c r="K211" s="15">
        <v>2000000</v>
      </c>
      <c r="L211" s="3">
        <v>1769231</v>
      </c>
      <c r="M211" s="3">
        <v>2000000</v>
      </c>
      <c r="N211" s="3">
        <v>2000000</v>
      </c>
      <c r="O211" s="3">
        <v>2000000</v>
      </c>
      <c r="P211" s="3">
        <v>2000000</v>
      </c>
      <c r="Q211" s="15">
        <v>2000000</v>
      </c>
      <c r="R211" s="3">
        <v>24000000</v>
      </c>
      <c r="S211" s="3">
        <v>2000000</v>
      </c>
      <c r="T211" s="32">
        <f t="shared" si="10"/>
        <v>26000000</v>
      </c>
    </row>
    <row r="212" spans="1:20" x14ac:dyDescent="0.3">
      <c r="A212" s="55">
        <v>189</v>
      </c>
      <c r="B212" s="52" t="s">
        <v>394</v>
      </c>
      <c r="C212" s="48" t="s">
        <v>395</v>
      </c>
      <c r="D212" s="41" t="s">
        <v>42</v>
      </c>
      <c r="E212" s="40" t="s">
        <v>43</v>
      </c>
      <c r="F212" s="3">
        <v>2923112</v>
      </c>
      <c r="G212" s="3">
        <v>2000000</v>
      </c>
      <c r="H212" s="15">
        <v>2487198</v>
      </c>
      <c r="I212" s="15">
        <v>2000000</v>
      </c>
      <c r="J212" s="15">
        <v>2000000</v>
      </c>
      <c r="K212" s="15">
        <v>2000000</v>
      </c>
      <c r="L212" s="15">
        <v>2000000</v>
      </c>
      <c r="M212" s="3">
        <v>0</v>
      </c>
      <c r="N212" s="3">
        <v>0</v>
      </c>
      <c r="O212" s="3">
        <v>0</v>
      </c>
      <c r="P212" s="3">
        <v>0</v>
      </c>
      <c r="Q212" s="15">
        <v>0</v>
      </c>
      <c r="R212" s="3">
        <v>15410310</v>
      </c>
      <c r="S212" s="3">
        <v>0</v>
      </c>
      <c r="T212" s="32">
        <f t="shared" si="10"/>
        <v>15410310</v>
      </c>
    </row>
    <row r="213" spans="1:20" x14ac:dyDescent="0.3">
      <c r="A213" s="55">
        <v>190</v>
      </c>
      <c r="B213" s="52" t="s">
        <v>396</v>
      </c>
      <c r="C213" s="48" t="s">
        <v>397</v>
      </c>
      <c r="D213" s="41" t="s">
        <v>42</v>
      </c>
      <c r="E213" s="40" t="s">
        <v>43</v>
      </c>
      <c r="F213" s="3">
        <v>2525661</v>
      </c>
      <c r="G213" s="3">
        <v>2000000</v>
      </c>
      <c r="H213" s="15">
        <v>2512840</v>
      </c>
      <c r="I213" s="3">
        <v>2000000</v>
      </c>
      <c r="J213" s="3">
        <v>2000000</v>
      </c>
      <c r="K213" s="3">
        <v>2000000</v>
      </c>
      <c r="L213" s="3">
        <v>2294884</v>
      </c>
      <c r="M213" s="3">
        <v>2320525</v>
      </c>
      <c r="N213" s="3">
        <v>2000000</v>
      </c>
      <c r="O213" s="3">
        <v>615385</v>
      </c>
      <c r="P213" s="3">
        <v>2000000</v>
      </c>
      <c r="Q213" s="15">
        <v>2000000</v>
      </c>
      <c r="R213" s="3">
        <v>24269245</v>
      </c>
      <c r="S213" s="3">
        <v>2122338</v>
      </c>
      <c r="T213" s="32">
        <f t="shared" si="10"/>
        <v>26391583</v>
      </c>
    </row>
    <row r="214" spans="1:20" x14ac:dyDescent="0.3">
      <c r="A214" s="55">
        <v>191</v>
      </c>
      <c r="B214" s="52" t="s">
        <v>398</v>
      </c>
      <c r="C214" s="48" t="s">
        <v>399</v>
      </c>
      <c r="D214" s="41" t="s">
        <v>42</v>
      </c>
      <c r="E214" s="40" t="s">
        <v>43</v>
      </c>
      <c r="F214" s="3">
        <v>1871809</v>
      </c>
      <c r="G214" s="3">
        <v>3000000</v>
      </c>
      <c r="H214" s="15">
        <v>3923112</v>
      </c>
      <c r="I214" s="15">
        <v>3000000</v>
      </c>
      <c r="J214" s="15">
        <v>3000000</v>
      </c>
      <c r="K214" s="15">
        <v>3000000</v>
      </c>
      <c r="L214" s="3">
        <v>3865388</v>
      </c>
      <c r="M214" s="3">
        <v>3884618</v>
      </c>
      <c r="N214" s="3">
        <v>3000000</v>
      </c>
      <c r="O214" s="3">
        <v>346153</v>
      </c>
      <c r="P214" s="3">
        <v>0</v>
      </c>
      <c r="Q214" s="15">
        <v>0</v>
      </c>
      <c r="R214" s="3">
        <v>28891080</v>
      </c>
      <c r="S214" s="3">
        <v>0</v>
      </c>
      <c r="T214" s="32">
        <f t="shared" si="10"/>
        <v>28891080</v>
      </c>
    </row>
    <row r="215" spans="1:20" x14ac:dyDescent="0.3">
      <c r="A215" s="55">
        <v>192</v>
      </c>
      <c r="B215" s="52" t="s">
        <v>400</v>
      </c>
      <c r="C215" s="48" t="s">
        <v>401</v>
      </c>
      <c r="D215" s="41" t="s">
        <v>42</v>
      </c>
      <c r="E215" s="40" t="s">
        <v>43</v>
      </c>
      <c r="F215" s="3">
        <v>3134632</v>
      </c>
      <c r="G215" s="3">
        <v>3000000</v>
      </c>
      <c r="H215" s="15">
        <v>4230784</v>
      </c>
      <c r="I215" s="3">
        <v>3000000</v>
      </c>
      <c r="J215" s="3">
        <v>3000000</v>
      </c>
      <c r="K215" s="3">
        <v>3000000</v>
      </c>
      <c r="L215" s="3">
        <v>3644239</v>
      </c>
      <c r="M215" s="3">
        <v>3923088</v>
      </c>
      <c r="N215" s="3">
        <v>3000000</v>
      </c>
      <c r="O215" s="3">
        <v>3000000</v>
      </c>
      <c r="P215" s="3">
        <v>0</v>
      </c>
      <c r="Q215" s="15">
        <v>0</v>
      </c>
      <c r="R215" s="3">
        <v>33115743</v>
      </c>
      <c r="S215" s="3">
        <v>0</v>
      </c>
      <c r="T215" s="32">
        <f t="shared" si="10"/>
        <v>33115743</v>
      </c>
    </row>
    <row r="216" spans="1:20" x14ac:dyDescent="0.3">
      <c r="A216" s="55">
        <v>193</v>
      </c>
      <c r="B216" s="52" t="s">
        <v>402</v>
      </c>
      <c r="C216" s="48" t="s">
        <v>403</v>
      </c>
      <c r="D216" s="41" t="s">
        <v>42</v>
      </c>
      <c r="E216" s="40" t="s">
        <v>43</v>
      </c>
      <c r="F216" s="3">
        <v>2000000</v>
      </c>
      <c r="G216" s="3">
        <v>2000000</v>
      </c>
      <c r="H216" s="15">
        <v>2000000</v>
      </c>
      <c r="I216" s="3">
        <v>2500000</v>
      </c>
      <c r="J216" s="3">
        <v>2000000</v>
      </c>
      <c r="K216" s="3">
        <v>2000000</v>
      </c>
      <c r="L216" s="3">
        <v>2000000</v>
      </c>
      <c r="M216" s="3">
        <v>2000000</v>
      </c>
      <c r="N216" s="3">
        <v>2000000</v>
      </c>
      <c r="O216" s="3">
        <v>2000000</v>
      </c>
      <c r="P216" s="3">
        <v>2000000</v>
      </c>
      <c r="Q216" s="15">
        <v>2000000</v>
      </c>
      <c r="R216" s="3">
        <v>24000000</v>
      </c>
      <c r="S216" s="3">
        <v>2000000</v>
      </c>
      <c r="T216" s="32">
        <f>SUM(R216+S216)</f>
        <v>26000000</v>
      </c>
    </row>
    <row r="217" spans="1:20" x14ac:dyDescent="0.3">
      <c r="A217" s="55">
        <v>194</v>
      </c>
      <c r="B217" s="52" t="s">
        <v>404</v>
      </c>
      <c r="C217" s="48" t="s">
        <v>405</v>
      </c>
      <c r="D217" s="41" t="s">
        <v>42</v>
      </c>
      <c r="E217" s="40" t="s">
        <v>43</v>
      </c>
      <c r="F217" s="3">
        <v>2000000</v>
      </c>
      <c r="G217" s="13">
        <v>2000000</v>
      </c>
      <c r="H217" s="15">
        <v>2000000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15">
        <v>0</v>
      </c>
      <c r="R217" s="3">
        <v>6000000</v>
      </c>
      <c r="S217" s="3">
        <v>0</v>
      </c>
      <c r="T217" s="32">
        <f t="shared" ref="T217:T260" si="11">SUM(R217+S217)</f>
        <v>6000000</v>
      </c>
    </row>
    <row r="218" spans="1:20" x14ac:dyDescent="0.3">
      <c r="A218" s="55">
        <v>195</v>
      </c>
      <c r="B218" s="52" t="s">
        <v>406</v>
      </c>
      <c r="C218" s="48" t="s">
        <v>439</v>
      </c>
      <c r="D218" s="41" t="s">
        <v>42</v>
      </c>
      <c r="E218" s="40" t="s">
        <v>43</v>
      </c>
      <c r="F218" s="3">
        <v>2289324</v>
      </c>
      <c r="G218" s="3">
        <v>2289324</v>
      </c>
      <c r="H218" s="15">
        <v>2289324</v>
      </c>
      <c r="I218" s="3">
        <v>2289324</v>
      </c>
      <c r="J218" s="3">
        <v>2289324</v>
      </c>
      <c r="K218" s="3">
        <v>2289324</v>
      </c>
      <c r="L218" s="3">
        <v>2289324</v>
      </c>
      <c r="M218" s="3">
        <v>2289324</v>
      </c>
      <c r="N218" s="3">
        <v>2289324</v>
      </c>
      <c r="O218" s="3">
        <v>2289324</v>
      </c>
      <c r="P218" s="3">
        <v>2289324</v>
      </c>
      <c r="Q218" s="15">
        <v>2289324</v>
      </c>
      <c r="R218" s="3">
        <v>27471888</v>
      </c>
      <c r="S218" s="3">
        <v>2289324</v>
      </c>
      <c r="T218" s="32">
        <f t="shared" si="11"/>
        <v>29761212</v>
      </c>
    </row>
    <row r="219" spans="1:20" x14ac:dyDescent="0.3">
      <c r="A219" s="55">
        <v>196</v>
      </c>
      <c r="B219" s="52" t="s">
        <v>407</v>
      </c>
      <c r="C219" s="48" t="s">
        <v>428</v>
      </c>
      <c r="D219" s="41" t="s">
        <v>42</v>
      </c>
      <c r="E219" s="40" t="s">
        <v>43</v>
      </c>
      <c r="F219" s="3">
        <v>2289324</v>
      </c>
      <c r="G219" s="3">
        <v>2289324</v>
      </c>
      <c r="H219" s="15">
        <v>2553474</v>
      </c>
      <c r="I219" s="15">
        <v>2289324</v>
      </c>
      <c r="J219" s="15">
        <v>2289324</v>
      </c>
      <c r="K219" s="3">
        <v>2289324</v>
      </c>
      <c r="L219" s="3">
        <v>2201273</v>
      </c>
      <c r="M219" s="3">
        <v>2289324</v>
      </c>
      <c r="N219" s="3">
        <v>2289324</v>
      </c>
      <c r="O219" s="3">
        <v>1937122</v>
      </c>
      <c r="P219" s="3">
        <v>792458</v>
      </c>
      <c r="Q219" s="15">
        <v>2289324</v>
      </c>
      <c r="R219" s="3">
        <v>25798919</v>
      </c>
      <c r="S219" s="3">
        <v>2196381</v>
      </c>
      <c r="T219" s="32">
        <f t="shared" si="11"/>
        <v>27995300</v>
      </c>
    </row>
    <row r="220" spans="1:20" x14ac:dyDescent="0.3">
      <c r="A220" s="55">
        <v>197</v>
      </c>
      <c r="B220" s="52" t="s">
        <v>408</v>
      </c>
      <c r="C220" s="48" t="s">
        <v>409</v>
      </c>
      <c r="D220" s="41" t="s">
        <v>42</v>
      </c>
      <c r="E220" s="40" t="s">
        <v>43</v>
      </c>
      <c r="F220" s="3">
        <v>2000000</v>
      </c>
      <c r="G220" s="13">
        <v>2000000</v>
      </c>
      <c r="H220" s="15">
        <v>2173084</v>
      </c>
      <c r="I220" s="3">
        <v>2000000</v>
      </c>
      <c r="J220" s="3">
        <v>2000000</v>
      </c>
      <c r="K220" s="3">
        <v>2000000</v>
      </c>
      <c r="L220" s="3">
        <v>2000000</v>
      </c>
      <c r="M220" s="3">
        <v>2000000</v>
      </c>
      <c r="N220" s="3">
        <v>2000000</v>
      </c>
      <c r="O220" s="3">
        <v>2000000</v>
      </c>
      <c r="P220" s="3">
        <v>2000000</v>
      </c>
      <c r="Q220" s="15">
        <v>2000000</v>
      </c>
      <c r="R220" s="3">
        <v>24173084</v>
      </c>
      <c r="S220" s="3">
        <v>2014424</v>
      </c>
      <c r="T220" s="32">
        <f t="shared" si="11"/>
        <v>26187508</v>
      </c>
    </row>
    <row r="221" spans="1:20" x14ac:dyDescent="0.3">
      <c r="A221" s="55">
        <v>198</v>
      </c>
      <c r="B221" s="52" t="s">
        <v>410</v>
      </c>
      <c r="C221" s="48" t="s">
        <v>444</v>
      </c>
      <c r="D221" s="41" t="s">
        <v>42</v>
      </c>
      <c r="E221" s="40" t="s">
        <v>43</v>
      </c>
      <c r="F221" s="3">
        <v>2500000</v>
      </c>
      <c r="G221" s="3">
        <v>2500000</v>
      </c>
      <c r="H221" s="15">
        <v>2500000</v>
      </c>
      <c r="I221" s="3">
        <v>2500000</v>
      </c>
      <c r="J221" s="3">
        <v>2500000</v>
      </c>
      <c r="K221" s="3">
        <v>2500000</v>
      </c>
      <c r="L221" s="3">
        <v>4000000</v>
      </c>
      <c r="M221" s="3">
        <v>4000000</v>
      </c>
      <c r="N221" s="3">
        <v>4000000</v>
      </c>
      <c r="O221" s="3">
        <v>4000000</v>
      </c>
      <c r="P221" s="3">
        <v>4000000</v>
      </c>
      <c r="Q221" s="15">
        <v>4000000</v>
      </c>
      <c r="R221" s="3">
        <v>39000000</v>
      </c>
      <c r="S221" s="3">
        <v>4000000</v>
      </c>
      <c r="T221" s="32">
        <f t="shared" si="11"/>
        <v>43000000</v>
      </c>
    </row>
    <row r="222" spans="1:20" x14ac:dyDescent="0.3">
      <c r="A222" s="55">
        <v>199</v>
      </c>
      <c r="B222" s="52" t="s">
        <v>530</v>
      </c>
      <c r="C222" s="48" t="s">
        <v>411</v>
      </c>
      <c r="D222" s="41" t="s">
        <v>42</v>
      </c>
      <c r="E222" s="40" t="s">
        <v>43</v>
      </c>
      <c r="F222" s="3">
        <v>2289324</v>
      </c>
      <c r="G222" s="13">
        <v>2289324</v>
      </c>
      <c r="H222" s="15">
        <v>1849069</v>
      </c>
      <c r="I222" s="3">
        <v>2289324</v>
      </c>
      <c r="J222" s="3">
        <v>2289324</v>
      </c>
      <c r="K222" s="3">
        <v>2289324</v>
      </c>
      <c r="L222" s="3">
        <v>2289324</v>
      </c>
      <c r="M222" s="3">
        <v>2289324</v>
      </c>
      <c r="N222" s="3">
        <v>2289324</v>
      </c>
      <c r="O222" s="3">
        <v>2289324</v>
      </c>
      <c r="P222" s="3">
        <v>2289324</v>
      </c>
      <c r="Q222" s="15">
        <v>2289324</v>
      </c>
      <c r="R222" s="3">
        <v>27031633</v>
      </c>
      <c r="S222" s="3">
        <v>2289324</v>
      </c>
      <c r="T222" s="32">
        <f t="shared" si="11"/>
        <v>29320957</v>
      </c>
    </row>
    <row r="223" spans="1:20" x14ac:dyDescent="0.3">
      <c r="A223" s="55">
        <v>200</v>
      </c>
      <c r="B223" s="52"/>
      <c r="C223" s="48" t="s">
        <v>412</v>
      </c>
      <c r="D223" s="41" t="s">
        <v>42</v>
      </c>
      <c r="E223" s="40" t="s">
        <v>43</v>
      </c>
      <c r="F223" s="3">
        <v>2000000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15">
        <v>0</v>
      </c>
      <c r="R223" s="3">
        <v>2000000</v>
      </c>
      <c r="S223" s="3">
        <v>0</v>
      </c>
      <c r="T223" s="32">
        <f t="shared" si="11"/>
        <v>2000000</v>
      </c>
    </row>
    <row r="224" spans="1:20" x14ac:dyDescent="0.3">
      <c r="A224" s="55">
        <v>201</v>
      </c>
      <c r="B224" s="52" t="s">
        <v>413</v>
      </c>
      <c r="C224" s="48" t="s">
        <v>442</v>
      </c>
      <c r="D224" s="41" t="s">
        <v>42</v>
      </c>
      <c r="E224" s="40" t="s">
        <v>43</v>
      </c>
      <c r="F224" s="3">
        <v>1769229</v>
      </c>
      <c r="G224" s="3">
        <v>1769096</v>
      </c>
      <c r="H224" s="15">
        <v>2000000</v>
      </c>
      <c r="I224" s="3">
        <v>2000000</v>
      </c>
      <c r="J224" s="3">
        <v>2000000</v>
      </c>
      <c r="K224" s="3">
        <v>2000000</v>
      </c>
      <c r="L224" s="3">
        <v>2000000</v>
      </c>
      <c r="M224" s="3">
        <v>2000000</v>
      </c>
      <c r="N224" s="3">
        <v>2000000</v>
      </c>
      <c r="O224" s="3">
        <v>2000000</v>
      </c>
      <c r="P224" s="3">
        <v>2000000</v>
      </c>
      <c r="Q224" s="15">
        <v>2000000</v>
      </c>
      <c r="R224" s="3">
        <v>23538324</v>
      </c>
      <c r="S224" s="3">
        <v>1980769</v>
      </c>
      <c r="T224" s="32">
        <f t="shared" si="11"/>
        <v>25519093</v>
      </c>
    </row>
    <row r="225" spans="1:20" x14ac:dyDescent="0.3">
      <c r="A225" s="55">
        <v>202</v>
      </c>
      <c r="B225" s="52" t="s">
        <v>531</v>
      </c>
      <c r="C225" s="48" t="s">
        <v>414</v>
      </c>
      <c r="D225" s="41" t="s">
        <v>42</v>
      </c>
      <c r="E225" s="40" t="s">
        <v>43</v>
      </c>
      <c r="F225" s="3">
        <v>923076</v>
      </c>
      <c r="G225" s="3">
        <v>2000000</v>
      </c>
      <c r="H225" s="15">
        <v>2000000</v>
      </c>
      <c r="I225" s="3">
        <v>2000000</v>
      </c>
      <c r="J225" s="3">
        <v>2000000</v>
      </c>
      <c r="K225" s="3">
        <v>2000000</v>
      </c>
      <c r="L225" s="3">
        <v>2000000</v>
      </c>
      <c r="M225" s="3">
        <v>1923077</v>
      </c>
      <c r="N225" s="3">
        <v>2000000</v>
      </c>
      <c r="O225" s="3">
        <v>2000000</v>
      </c>
      <c r="P225" s="3">
        <v>2000000</v>
      </c>
      <c r="Q225" s="15">
        <v>2000000</v>
      </c>
      <c r="R225" s="3">
        <v>22846153</v>
      </c>
      <c r="S225" s="3">
        <v>1910256</v>
      </c>
      <c r="T225" s="32">
        <f t="shared" si="11"/>
        <v>24756409</v>
      </c>
    </row>
    <row r="226" spans="1:20" x14ac:dyDescent="0.3">
      <c r="A226" s="55">
        <v>203</v>
      </c>
      <c r="B226" s="52" t="s">
        <v>532</v>
      </c>
      <c r="C226" s="50" t="s">
        <v>429</v>
      </c>
      <c r="D226" s="42" t="s">
        <v>42</v>
      </c>
      <c r="E226" s="40" t="s">
        <v>43</v>
      </c>
      <c r="F226" s="17">
        <v>2112562</v>
      </c>
      <c r="G226" s="3">
        <v>2112562</v>
      </c>
      <c r="H226" s="15">
        <v>2112562</v>
      </c>
      <c r="I226" s="3">
        <v>2112562</v>
      </c>
      <c r="J226" s="3">
        <v>2112562</v>
      </c>
      <c r="K226" s="3">
        <v>2112562</v>
      </c>
      <c r="L226" s="3">
        <v>2112562</v>
      </c>
      <c r="M226" s="3">
        <v>2112562</v>
      </c>
      <c r="N226" s="3">
        <v>2112562</v>
      </c>
      <c r="O226" s="3">
        <v>2112562</v>
      </c>
      <c r="P226" s="3">
        <v>2112562</v>
      </c>
      <c r="Q226" s="15">
        <v>2112562</v>
      </c>
      <c r="R226" s="3">
        <v>25350744</v>
      </c>
      <c r="S226" s="3">
        <v>2112562</v>
      </c>
      <c r="T226" s="32">
        <f t="shared" si="11"/>
        <v>27463306</v>
      </c>
    </row>
    <row r="227" spans="1:20" x14ac:dyDescent="0.3">
      <c r="A227" s="55">
        <v>204</v>
      </c>
      <c r="B227" s="52" t="s">
        <v>533</v>
      </c>
      <c r="C227" s="51" t="s">
        <v>430</v>
      </c>
      <c r="D227" s="43" t="s">
        <v>42</v>
      </c>
      <c r="E227" s="40" t="s">
        <v>43</v>
      </c>
      <c r="F227" s="17">
        <v>2112562</v>
      </c>
      <c r="G227" s="3">
        <v>2112562</v>
      </c>
      <c r="H227" s="18">
        <v>2112562</v>
      </c>
      <c r="I227" s="3">
        <v>2112562</v>
      </c>
      <c r="J227" s="3">
        <v>2112562</v>
      </c>
      <c r="K227" s="3">
        <v>2112562</v>
      </c>
      <c r="L227" s="3">
        <v>2112562</v>
      </c>
      <c r="M227" s="3">
        <v>2112562</v>
      </c>
      <c r="N227" s="3">
        <v>2112562</v>
      </c>
      <c r="O227" s="3">
        <v>2112562</v>
      </c>
      <c r="P227" s="3">
        <v>2112562</v>
      </c>
      <c r="Q227" s="15">
        <v>2112562</v>
      </c>
      <c r="R227" s="3">
        <v>25350744</v>
      </c>
      <c r="S227" s="3">
        <v>2112562</v>
      </c>
      <c r="T227" s="32">
        <f t="shared" si="11"/>
        <v>27463306</v>
      </c>
    </row>
    <row r="228" spans="1:20" x14ac:dyDescent="0.3">
      <c r="A228" s="55">
        <v>205</v>
      </c>
      <c r="B228" s="52"/>
      <c r="C228" s="48" t="s">
        <v>443</v>
      </c>
      <c r="D228" s="41" t="s">
        <v>42</v>
      </c>
      <c r="E228" s="40" t="s">
        <v>43</v>
      </c>
      <c r="F228" s="3">
        <v>0</v>
      </c>
      <c r="G228" s="3">
        <v>0</v>
      </c>
      <c r="H228" s="15">
        <v>3161050</v>
      </c>
      <c r="I228" s="15">
        <v>2613000</v>
      </c>
      <c r="J228" s="3">
        <v>2613000</v>
      </c>
      <c r="K228" s="3">
        <v>0</v>
      </c>
      <c r="L228" s="3">
        <v>3908321</v>
      </c>
      <c r="M228" s="3">
        <v>3518350</v>
      </c>
      <c r="N228" s="3">
        <v>3800250</v>
      </c>
      <c r="O228" s="3">
        <v>0</v>
      </c>
      <c r="P228" s="3">
        <v>0</v>
      </c>
      <c r="Q228" s="15">
        <v>0</v>
      </c>
      <c r="R228" s="3">
        <v>19613971</v>
      </c>
      <c r="S228" s="3"/>
      <c r="T228" s="32">
        <f t="shared" si="11"/>
        <v>19613971</v>
      </c>
    </row>
    <row r="229" spans="1:20" x14ac:dyDescent="0.3">
      <c r="A229" s="55">
        <v>206</v>
      </c>
      <c r="B229" s="52" t="s">
        <v>534</v>
      </c>
      <c r="C229" s="48" t="s">
        <v>448</v>
      </c>
      <c r="D229" s="41" t="s">
        <v>42</v>
      </c>
      <c r="E229" s="40" t="s">
        <v>43</v>
      </c>
      <c r="F229" s="3">
        <v>2112562</v>
      </c>
      <c r="G229" s="3">
        <v>2112562</v>
      </c>
      <c r="H229" s="15">
        <v>2112562</v>
      </c>
      <c r="I229" s="15">
        <v>2112562</v>
      </c>
      <c r="J229" s="15">
        <v>2112562</v>
      </c>
      <c r="K229" s="15">
        <v>2112562</v>
      </c>
      <c r="L229" s="3">
        <v>2112562</v>
      </c>
      <c r="M229" s="3">
        <v>2100362</v>
      </c>
      <c r="N229" s="3">
        <v>2112562</v>
      </c>
      <c r="O229" s="3">
        <v>2112562</v>
      </c>
      <c r="P229" s="3">
        <v>2112562</v>
      </c>
      <c r="Q229" s="15">
        <v>2112562</v>
      </c>
      <c r="R229" s="3">
        <v>23225982</v>
      </c>
      <c r="S229" s="3">
        <v>2112562</v>
      </c>
      <c r="T229" s="32">
        <f t="shared" si="11"/>
        <v>25338544</v>
      </c>
    </row>
    <row r="230" spans="1:20" x14ac:dyDescent="0.3">
      <c r="A230" s="55">
        <v>207</v>
      </c>
      <c r="B230" s="52" t="s">
        <v>535</v>
      </c>
      <c r="C230" s="48" t="s">
        <v>452</v>
      </c>
      <c r="D230" s="41" t="s">
        <v>42</v>
      </c>
      <c r="E230" s="40" t="s">
        <v>43</v>
      </c>
      <c r="F230" s="3">
        <v>5500000</v>
      </c>
      <c r="G230" s="3">
        <v>5500000</v>
      </c>
      <c r="H230" s="15">
        <v>5500000</v>
      </c>
      <c r="I230" s="15">
        <v>5500000</v>
      </c>
      <c r="J230" s="15">
        <v>5500000</v>
      </c>
      <c r="K230" s="15">
        <v>5500000</v>
      </c>
      <c r="L230" s="15">
        <v>5500000</v>
      </c>
      <c r="M230" s="3">
        <v>0</v>
      </c>
      <c r="N230" s="3">
        <v>0</v>
      </c>
      <c r="O230" s="3">
        <v>0</v>
      </c>
      <c r="P230" s="3">
        <v>0</v>
      </c>
      <c r="Q230" s="15">
        <v>0</v>
      </c>
      <c r="R230" s="3">
        <v>38500000</v>
      </c>
      <c r="S230" s="3"/>
      <c r="T230" s="32">
        <f t="shared" si="11"/>
        <v>38500000</v>
      </c>
    </row>
    <row r="231" spans="1:20" x14ac:dyDescent="0.3">
      <c r="A231" s="55">
        <v>208</v>
      </c>
      <c r="B231" s="52" t="s">
        <v>536</v>
      </c>
      <c r="C231" s="48" t="s">
        <v>454</v>
      </c>
      <c r="D231" s="41" t="s">
        <v>42</v>
      </c>
      <c r="E231" s="40" t="s">
        <v>43</v>
      </c>
      <c r="F231" s="3"/>
      <c r="G231" s="3">
        <v>2000000</v>
      </c>
      <c r="H231" s="15">
        <v>2000000</v>
      </c>
      <c r="I231" s="3">
        <v>2000000</v>
      </c>
      <c r="J231" s="3">
        <v>2000000</v>
      </c>
      <c r="K231" s="3">
        <v>2000000</v>
      </c>
      <c r="L231" s="3">
        <v>2000000</v>
      </c>
      <c r="M231" s="3">
        <v>2000000</v>
      </c>
      <c r="N231" s="3">
        <v>2000000</v>
      </c>
      <c r="O231" s="3">
        <v>2000000</v>
      </c>
      <c r="P231" s="3">
        <v>2000000</v>
      </c>
      <c r="Q231" s="15">
        <v>2000000</v>
      </c>
      <c r="R231" s="3">
        <v>22000000</v>
      </c>
      <c r="S231" s="3">
        <v>2000000</v>
      </c>
      <c r="T231" s="32">
        <f t="shared" si="11"/>
        <v>24000000</v>
      </c>
    </row>
    <row r="232" spans="1:20" x14ac:dyDescent="0.3">
      <c r="A232" s="55">
        <v>209</v>
      </c>
      <c r="B232" s="52" t="s">
        <v>537</v>
      </c>
      <c r="C232" s="48" t="s">
        <v>455</v>
      </c>
      <c r="D232" s="41" t="s">
        <v>42</v>
      </c>
      <c r="E232" s="40" t="s">
        <v>43</v>
      </c>
      <c r="F232" s="3">
        <v>2112562</v>
      </c>
      <c r="G232" s="3">
        <v>2112562</v>
      </c>
      <c r="H232" s="15">
        <v>2112562</v>
      </c>
      <c r="I232" s="3">
        <v>2000000</v>
      </c>
      <c r="J232" s="3">
        <v>2112562</v>
      </c>
      <c r="K232" s="3">
        <v>2112562</v>
      </c>
      <c r="L232" s="3">
        <v>2112562</v>
      </c>
      <c r="M232" s="3">
        <v>2112562</v>
      </c>
      <c r="N232" s="3">
        <v>2112562</v>
      </c>
      <c r="O232" s="3">
        <v>2112562</v>
      </c>
      <c r="P232" s="3">
        <v>2112562</v>
      </c>
      <c r="Q232" s="15">
        <v>2112562</v>
      </c>
      <c r="R232" s="3">
        <v>25238182</v>
      </c>
      <c r="S232" s="3">
        <v>2112562</v>
      </c>
      <c r="T232" s="32">
        <f t="shared" si="11"/>
        <v>27350744</v>
      </c>
    </row>
    <row r="233" spans="1:20" x14ac:dyDescent="0.3">
      <c r="A233" s="55">
        <v>210</v>
      </c>
      <c r="B233" s="52" t="s">
        <v>538</v>
      </c>
      <c r="C233" s="48" t="s">
        <v>457</v>
      </c>
      <c r="D233" s="41" t="s">
        <v>42</v>
      </c>
      <c r="E233" s="40" t="s">
        <v>43</v>
      </c>
      <c r="F233" s="3">
        <v>0</v>
      </c>
      <c r="G233" s="3">
        <v>2000000</v>
      </c>
      <c r="H233" s="15">
        <v>1769231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15">
        <v>0</v>
      </c>
      <c r="R233" s="3">
        <v>3769231</v>
      </c>
      <c r="S233" s="3"/>
      <c r="T233" s="32">
        <f t="shared" si="11"/>
        <v>3769231</v>
      </c>
    </row>
    <row r="234" spans="1:20" x14ac:dyDescent="0.3">
      <c r="A234" s="55">
        <v>211</v>
      </c>
      <c r="B234" s="52" t="s">
        <v>539</v>
      </c>
      <c r="C234" s="48" t="s">
        <v>461</v>
      </c>
      <c r="D234" s="41" t="s">
        <v>42</v>
      </c>
      <c r="E234" s="40" t="s">
        <v>43</v>
      </c>
      <c r="F234" s="3">
        <v>0</v>
      </c>
      <c r="G234" s="3">
        <v>1500000</v>
      </c>
      <c r="H234" s="15">
        <v>1500000</v>
      </c>
      <c r="I234" s="15">
        <v>1500000</v>
      </c>
      <c r="J234" s="15">
        <v>1500000</v>
      </c>
      <c r="K234" s="15">
        <v>1500000</v>
      </c>
      <c r="L234" s="3">
        <v>1500000</v>
      </c>
      <c r="M234" s="3">
        <v>1500000</v>
      </c>
      <c r="N234" s="3">
        <v>1500000</v>
      </c>
      <c r="O234" s="3">
        <v>1500000</v>
      </c>
      <c r="P234" s="3">
        <v>1500000</v>
      </c>
      <c r="Q234" s="15">
        <v>1500000</v>
      </c>
      <c r="R234" s="3">
        <v>16500000</v>
      </c>
      <c r="S234" s="3">
        <v>1456730</v>
      </c>
      <c r="T234" s="32">
        <f t="shared" si="11"/>
        <v>17956730</v>
      </c>
    </row>
    <row r="235" spans="1:20" x14ac:dyDescent="0.3">
      <c r="A235" s="55">
        <v>212</v>
      </c>
      <c r="B235" s="52" t="s">
        <v>553</v>
      </c>
      <c r="C235" s="48" t="s">
        <v>462</v>
      </c>
      <c r="D235" s="41" t="s">
        <v>42</v>
      </c>
      <c r="E235" s="40" t="s">
        <v>43</v>
      </c>
      <c r="F235" s="3">
        <v>0</v>
      </c>
      <c r="G235" s="3">
        <v>0</v>
      </c>
      <c r="H235" s="15">
        <v>2289324</v>
      </c>
      <c r="I235" s="3">
        <v>2289324</v>
      </c>
      <c r="J235" s="3">
        <v>2289324</v>
      </c>
      <c r="K235" s="3">
        <v>2289324</v>
      </c>
      <c r="L235" s="3">
        <v>2289324</v>
      </c>
      <c r="M235" s="3">
        <v>2289324</v>
      </c>
      <c r="N235" s="3">
        <v>2289324</v>
      </c>
      <c r="O235" s="3">
        <v>2289324</v>
      </c>
      <c r="P235" s="3">
        <v>2289324</v>
      </c>
      <c r="Q235" s="15">
        <v>2289324</v>
      </c>
      <c r="R235" s="3">
        <v>22893240</v>
      </c>
      <c r="S235" s="3">
        <v>2289324</v>
      </c>
      <c r="T235" s="32">
        <f t="shared" si="11"/>
        <v>25182564</v>
      </c>
    </row>
    <row r="236" spans="1:20" x14ac:dyDescent="0.3">
      <c r="A236" s="55">
        <v>213</v>
      </c>
      <c r="B236" s="52" t="s">
        <v>541</v>
      </c>
      <c r="C236" s="48" t="s">
        <v>466</v>
      </c>
      <c r="D236" s="41" t="s">
        <v>42</v>
      </c>
      <c r="E236" s="40" t="s">
        <v>43</v>
      </c>
      <c r="F236" s="3">
        <v>2112562</v>
      </c>
      <c r="G236" s="3">
        <v>2112562</v>
      </c>
      <c r="H236" s="15">
        <v>2112562</v>
      </c>
      <c r="I236" s="3">
        <v>2112562</v>
      </c>
      <c r="J236" s="3">
        <v>2112562</v>
      </c>
      <c r="K236" s="3">
        <v>2112562</v>
      </c>
      <c r="L236" s="3">
        <v>2112562</v>
      </c>
      <c r="M236" s="3">
        <v>2112562</v>
      </c>
      <c r="N236" s="3">
        <v>2112562</v>
      </c>
      <c r="O236" s="3">
        <v>2112562</v>
      </c>
      <c r="P236" s="3">
        <v>2112562</v>
      </c>
      <c r="Q236" s="15">
        <v>2112562</v>
      </c>
      <c r="R236" s="3">
        <v>25350744</v>
      </c>
      <c r="S236" s="3">
        <v>2112562</v>
      </c>
      <c r="T236" s="32">
        <f t="shared" si="11"/>
        <v>27463306</v>
      </c>
    </row>
    <row r="237" spans="1:20" x14ac:dyDescent="0.3">
      <c r="A237" s="55">
        <v>214</v>
      </c>
      <c r="B237" s="52" t="s">
        <v>542</v>
      </c>
      <c r="C237" s="48" t="s">
        <v>479</v>
      </c>
      <c r="D237" s="41" t="s">
        <v>42</v>
      </c>
      <c r="E237" s="40" t="s">
        <v>43</v>
      </c>
      <c r="F237" s="3">
        <v>0</v>
      </c>
      <c r="G237" s="3">
        <v>0</v>
      </c>
      <c r="H237" s="15">
        <v>4000000</v>
      </c>
      <c r="I237" s="15">
        <v>0</v>
      </c>
      <c r="J237" s="15">
        <v>0</v>
      </c>
      <c r="K237" s="15">
        <v>0</v>
      </c>
      <c r="L237" s="3">
        <v>5000000</v>
      </c>
      <c r="M237" s="3">
        <v>5000000</v>
      </c>
      <c r="N237" s="3">
        <v>5000000</v>
      </c>
      <c r="O237" s="3">
        <v>5000000</v>
      </c>
      <c r="P237" s="3">
        <v>5000000</v>
      </c>
      <c r="Q237" s="15">
        <v>5000000</v>
      </c>
      <c r="R237" s="3">
        <v>34000000</v>
      </c>
      <c r="S237" s="3">
        <v>4250000</v>
      </c>
      <c r="T237" s="32">
        <f>SUM(R237+S237)</f>
        <v>38250000</v>
      </c>
    </row>
    <row r="238" spans="1:20" x14ac:dyDescent="0.3">
      <c r="A238" s="55">
        <v>215</v>
      </c>
      <c r="B238" s="52" t="s">
        <v>554</v>
      </c>
      <c r="C238" s="48" t="s">
        <v>493</v>
      </c>
      <c r="D238" s="41" t="s">
        <v>42</v>
      </c>
      <c r="E238" s="40" t="s">
        <v>43</v>
      </c>
      <c r="F238" s="3">
        <v>0</v>
      </c>
      <c r="G238" s="3">
        <v>0</v>
      </c>
      <c r="H238" s="15">
        <v>2000000</v>
      </c>
      <c r="I238" s="15">
        <v>2000000</v>
      </c>
      <c r="J238" s="15">
        <v>2000000</v>
      </c>
      <c r="K238" s="15">
        <v>2000000</v>
      </c>
      <c r="L238" s="3">
        <v>2564124</v>
      </c>
      <c r="M238" s="3">
        <v>2042199</v>
      </c>
      <c r="N238" s="3">
        <v>2000000</v>
      </c>
      <c r="O238" s="3">
        <v>2000000</v>
      </c>
      <c r="P238" s="3">
        <v>2000000</v>
      </c>
      <c r="Q238" s="15">
        <v>2000000</v>
      </c>
      <c r="R238" s="3">
        <v>20606323</v>
      </c>
      <c r="S238" s="3">
        <v>1876375</v>
      </c>
      <c r="T238" s="32">
        <f t="shared" si="11"/>
        <v>22482698</v>
      </c>
    </row>
    <row r="239" spans="1:20" x14ac:dyDescent="0.3">
      <c r="A239" s="55">
        <v>216</v>
      </c>
      <c r="B239" s="52" t="s">
        <v>555</v>
      </c>
      <c r="C239" s="48" t="s">
        <v>494</v>
      </c>
      <c r="D239" s="41" t="s">
        <v>42</v>
      </c>
      <c r="E239" s="40" t="s">
        <v>43</v>
      </c>
      <c r="F239" s="3">
        <v>0</v>
      </c>
      <c r="G239" s="3">
        <v>0</v>
      </c>
      <c r="H239" s="15">
        <v>2000000</v>
      </c>
      <c r="I239" s="15">
        <v>2000000</v>
      </c>
      <c r="J239" s="15">
        <v>2000000</v>
      </c>
      <c r="K239" s="15">
        <v>2000000</v>
      </c>
      <c r="L239" s="3">
        <v>1897464</v>
      </c>
      <c r="M239" s="3">
        <v>0</v>
      </c>
      <c r="N239" s="3">
        <v>0</v>
      </c>
      <c r="O239" s="3">
        <v>0</v>
      </c>
      <c r="P239" s="3">
        <v>0</v>
      </c>
      <c r="Q239" s="15">
        <v>0</v>
      </c>
      <c r="R239" s="3">
        <v>9897464</v>
      </c>
      <c r="S239" s="3"/>
      <c r="T239" s="32">
        <f t="shared" si="11"/>
        <v>9897464</v>
      </c>
    </row>
    <row r="240" spans="1:20" x14ac:dyDescent="0.3">
      <c r="A240" s="55">
        <v>217</v>
      </c>
      <c r="B240" s="52" t="s">
        <v>543</v>
      </c>
      <c r="C240" s="48" t="s">
        <v>498</v>
      </c>
      <c r="D240" s="41" t="s">
        <v>42</v>
      </c>
      <c r="E240" s="40" t="s">
        <v>43</v>
      </c>
      <c r="F240" s="3">
        <v>1500000</v>
      </c>
      <c r="G240" s="3">
        <v>1500000</v>
      </c>
      <c r="H240" s="15">
        <v>1500000</v>
      </c>
      <c r="I240" s="15">
        <v>1500000</v>
      </c>
      <c r="J240" s="15">
        <v>1500000</v>
      </c>
      <c r="K240" s="15">
        <v>1500000</v>
      </c>
      <c r="L240" s="3">
        <v>3083877</v>
      </c>
      <c r="M240" s="3">
        <v>3306149</v>
      </c>
      <c r="N240" s="3">
        <v>3996542</v>
      </c>
      <c r="O240" s="3">
        <v>5457720</v>
      </c>
      <c r="P240" s="3">
        <v>3424812</v>
      </c>
      <c r="Q240" s="15">
        <v>3344454</v>
      </c>
      <c r="R240" s="3">
        <v>31613554</v>
      </c>
      <c r="S240" s="3">
        <v>2550307</v>
      </c>
      <c r="T240" s="32">
        <f t="shared" si="11"/>
        <v>34163861</v>
      </c>
    </row>
    <row r="241" spans="1:20" x14ac:dyDescent="0.3">
      <c r="A241" s="55">
        <v>218</v>
      </c>
      <c r="B241" s="52" t="s">
        <v>544</v>
      </c>
      <c r="C241" s="48" t="s">
        <v>499</v>
      </c>
      <c r="D241" s="41" t="s">
        <v>42</v>
      </c>
      <c r="E241" s="40" t="s">
        <v>43</v>
      </c>
      <c r="F241" s="3">
        <v>1500000</v>
      </c>
      <c r="G241" s="3">
        <v>1500000</v>
      </c>
      <c r="H241" s="15">
        <v>1500000</v>
      </c>
      <c r="I241" s="15">
        <v>1500000</v>
      </c>
      <c r="J241" s="15">
        <v>1500000</v>
      </c>
      <c r="K241" s="15">
        <v>1500000</v>
      </c>
      <c r="L241" s="3">
        <v>2434239</v>
      </c>
      <c r="M241" s="3">
        <v>3741033</v>
      </c>
      <c r="N241" s="3">
        <v>4272064</v>
      </c>
      <c r="O241" s="3">
        <v>3797200</v>
      </c>
      <c r="P241" s="3">
        <v>3391252</v>
      </c>
      <c r="Q241" s="15">
        <v>2695802</v>
      </c>
      <c r="R241" s="3">
        <v>29331590</v>
      </c>
      <c r="S241" s="3">
        <v>2550307</v>
      </c>
      <c r="T241" s="32">
        <f t="shared" si="11"/>
        <v>31881897</v>
      </c>
    </row>
    <row r="242" spans="1:20" x14ac:dyDescent="0.3">
      <c r="A242" s="55">
        <v>219</v>
      </c>
      <c r="B242" s="52" t="s">
        <v>545</v>
      </c>
      <c r="C242" s="48" t="s">
        <v>500</v>
      </c>
      <c r="D242" s="41" t="s">
        <v>42</v>
      </c>
      <c r="E242" s="40" t="s">
        <v>43</v>
      </c>
      <c r="F242" s="3">
        <v>0</v>
      </c>
      <c r="G242" s="3">
        <v>1500000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3">
        <v>150000000</v>
      </c>
      <c r="S242" s="3">
        <v>0</v>
      </c>
      <c r="T242" s="32">
        <f t="shared" si="11"/>
        <v>150000000</v>
      </c>
    </row>
    <row r="243" spans="1:20" x14ac:dyDescent="0.3">
      <c r="A243" s="55">
        <v>220</v>
      </c>
      <c r="B243" s="52"/>
      <c r="C243" s="48" t="s">
        <v>502</v>
      </c>
      <c r="D243" s="41" t="s">
        <v>42</v>
      </c>
      <c r="E243" s="40" t="s">
        <v>43</v>
      </c>
      <c r="F243" s="3">
        <v>0</v>
      </c>
      <c r="G243" s="3">
        <v>0</v>
      </c>
      <c r="H243" s="15">
        <v>2289324</v>
      </c>
      <c r="I243" s="15">
        <v>1800000</v>
      </c>
      <c r="J243" s="15">
        <v>1800000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15">
        <v>0</v>
      </c>
      <c r="R243" s="3">
        <v>5889324</v>
      </c>
      <c r="S243" s="3">
        <v>0</v>
      </c>
      <c r="T243" s="32">
        <f t="shared" si="11"/>
        <v>5889324</v>
      </c>
    </row>
    <row r="244" spans="1:20" x14ac:dyDescent="0.3">
      <c r="A244" s="55">
        <v>221</v>
      </c>
      <c r="B244" s="52" t="s">
        <v>546</v>
      </c>
      <c r="C244" s="48" t="s">
        <v>468</v>
      </c>
      <c r="D244" s="41" t="s">
        <v>42</v>
      </c>
      <c r="E244" s="40" t="s">
        <v>43</v>
      </c>
      <c r="F244" s="3">
        <v>1800000</v>
      </c>
      <c r="G244" s="3">
        <v>1800000</v>
      </c>
      <c r="H244" s="15">
        <v>1800000</v>
      </c>
      <c r="I244" s="3">
        <v>1800000</v>
      </c>
      <c r="J244" s="3">
        <v>1800000</v>
      </c>
      <c r="K244" s="3">
        <v>1800000</v>
      </c>
      <c r="L244" s="3">
        <v>1800000</v>
      </c>
      <c r="M244" s="3">
        <v>1800000</v>
      </c>
      <c r="N244" s="3">
        <v>0</v>
      </c>
      <c r="O244" s="3">
        <v>0</v>
      </c>
      <c r="P244" s="3">
        <v>0</v>
      </c>
      <c r="Q244" s="15">
        <v>0</v>
      </c>
      <c r="R244" s="3">
        <v>14400000</v>
      </c>
      <c r="S244" s="3">
        <v>0</v>
      </c>
      <c r="T244" s="32">
        <f t="shared" si="11"/>
        <v>14400000</v>
      </c>
    </row>
    <row r="245" spans="1:20" x14ac:dyDescent="0.3">
      <c r="A245" s="55">
        <v>222</v>
      </c>
      <c r="B245" s="52" t="s">
        <v>547</v>
      </c>
      <c r="C245" s="48" t="s">
        <v>503</v>
      </c>
      <c r="D245" s="44" t="s">
        <v>42</v>
      </c>
      <c r="E245" s="40" t="s">
        <v>43</v>
      </c>
      <c r="F245" s="3">
        <v>0</v>
      </c>
      <c r="G245" s="3">
        <v>769230</v>
      </c>
      <c r="H245" s="15">
        <v>2000000</v>
      </c>
      <c r="I245" s="15">
        <v>2000000</v>
      </c>
      <c r="J245" s="15">
        <v>2000000</v>
      </c>
      <c r="K245" s="15">
        <v>2000000</v>
      </c>
      <c r="L245" s="3">
        <v>2000000</v>
      </c>
      <c r="M245" s="3">
        <v>2000000</v>
      </c>
      <c r="N245" s="3">
        <v>2000000</v>
      </c>
      <c r="O245" s="3">
        <v>2000000</v>
      </c>
      <c r="P245" s="3">
        <v>2000000</v>
      </c>
      <c r="Q245" s="15">
        <v>2000000</v>
      </c>
      <c r="R245" s="3">
        <v>24000000</v>
      </c>
      <c r="S245" s="3">
        <v>1903846</v>
      </c>
      <c r="T245" s="32">
        <f t="shared" si="11"/>
        <v>25903846</v>
      </c>
    </row>
    <row r="246" spans="1:20" x14ac:dyDescent="0.3">
      <c r="A246" s="55">
        <v>223</v>
      </c>
      <c r="B246" s="52" t="s">
        <v>572</v>
      </c>
      <c r="C246" s="48" t="s">
        <v>506</v>
      </c>
      <c r="D246" s="44" t="s">
        <v>42</v>
      </c>
      <c r="E246" s="40" t="s">
        <v>43</v>
      </c>
      <c r="F246" s="3">
        <v>0</v>
      </c>
      <c r="G246" s="3">
        <v>0</v>
      </c>
      <c r="H246" s="15">
        <v>3000000</v>
      </c>
      <c r="I246" s="15">
        <v>3000000</v>
      </c>
      <c r="J246" s="15">
        <v>3000000</v>
      </c>
      <c r="K246" s="15">
        <v>3000000</v>
      </c>
      <c r="L246" s="3">
        <v>3000000</v>
      </c>
      <c r="M246" s="3">
        <v>3000000</v>
      </c>
      <c r="N246" s="3">
        <v>3000000</v>
      </c>
      <c r="O246" s="3">
        <v>3000000</v>
      </c>
      <c r="P246" s="3">
        <v>3000000</v>
      </c>
      <c r="Q246" s="15">
        <v>3000000</v>
      </c>
      <c r="R246" s="3">
        <v>30000000</v>
      </c>
      <c r="S246" s="3">
        <v>2500000</v>
      </c>
      <c r="T246" s="32">
        <f t="shared" si="11"/>
        <v>32500000</v>
      </c>
    </row>
    <row r="247" spans="1:20" x14ac:dyDescent="0.3">
      <c r="A247" s="55">
        <v>224</v>
      </c>
      <c r="B247" s="52" t="s">
        <v>548</v>
      </c>
      <c r="C247" s="48" t="s">
        <v>504</v>
      </c>
      <c r="D247" s="44" t="s">
        <v>42</v>
      </c>
      <c r="E247" s="40" t="s">
        <v>43</v>
      </c>
      <c r="F247" s="19">
        <v>0</v>
      </c>
      <c r="G247" s="19">
        <v>1800000</v>
      </c>
      <c r="H247" s="15">
        <v>1800000</v>
      </c>
      <c r="I247" s="15">
        <v>1800000</v>
      </c>
      <c r="J247" s="15">
        <v>1800000</v>
      </c>
      <c r="K247" s="15">
        <v>1800000</v>
      </c>
      <c r="L247" s="3">
        <v>900000</v>
      </c>
      <c r="M247" s="3">
        <v>0</v>
      </c>
      <c r="N247" s="3">
        <v>0</v>
      </c>
      <c r="O247" s="3">
        <v>0</v>
      </c>
      <c r="P247" s="3">
        <v>0</v>
      </c>
      <c r="Q247" s="15">
        <v>0</v>
      </c>
      <c r="R247" s="3">
        <v>9900000</v>
      </c>
      <c r="S247" s="3"/>
      <c r="T247" s="32">
        <f t="shared" si="11"/>
        <v>9900000</v>
      </c>
    </row>
    <row r="248" spans="1:20" x14ac:dyDescent="0.3">
      <c r="A248" s="55">
        <v>225</v>
      </c>
      <c r="B248" s="52" t="s">
        <v>549</v>
      </c>
      <c r="C248" s="48" t="s">
        <v>507</v>
      </c>
      <c r="D248" s="44" t="s">
        <v>42</v>
      </c>
      <c r="E248" s="40" t="s">
        <v>43</v>
      </c>
      <c r="F248" s="3">
        <v>0</v>
      </c>
      <c r="G248" s="19">
        <v>4000000</v>
      </c>
      <c r="H248" s="15">
        <v>4000000</v>
      </c>
      <c r="I248" s="15">
        <v>4000000</v>
      </c>
      <c r="J248" s="15">
        <v>4000000</v>
      </c>
      <c r="K248" s="15">
        <v>4000000</v>
      </c>
      <c r="L248" s="3">
        <v>3890909</v>
      </c>
      <c r="M248" s="3">
        <v>3890909</v>
      </c>
      <c r="N248" s="3">
        <v>0</v>
      </c>
      <c r="O248" s="3">
        <v>4000000</v>
      </c>
      <c r="P248" s="3">
        <v>4000000</v>
      </c>
      <c r="Q248" s="15">
        <v>4000000</v>
      </c>
      <c r="R248" s="3">
        <v>74793818</v>
      </c>
      <c r="S248" s="3">
        <v>4000000</v>
      </c>
      <c r="T248" s="32">
        <f t="shared" si="11"/>
        <v>78793818</v>
      </c>
    </row>
    <row r="249" spans="1:20" x14ac:dyDescent="0.3">
      <c r="A249" s="55">
        <v>226</v>
      </c>
      <c r="B249" s="52"/>
      <c r="C249" s="48" t="s">
        <v>508</v>
      </c>
      <c r="D249" s="44" t="s">
        <v>42</v>
      </c>
      <c r="E249" s="40" t="s">
        <v>43</v>
      </c>
      <c r="F249" s="3">
        <v>0</v>
      </c>
      <c r="G249" s="3">
        <v>0</v>
      </c>
      <c r="H249" s="15">
        <v>2339757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15">
        <v>0</v>
      </c>
      <c r="R249" s="3">
        <v>2339757</v>
      </c>
      <c r="S249" s="3"/>
      <c r="T249" s="32">
        <f t="shared" si="11"/>
        <v>2339757</v>
      </c>
    </row>
    <row r="250" spans="1:20" x14ac:dyDescent="0.3">
      <c r="A250" s="55">
        <v>227</v>
      </c>
      <c r="B250" s="52" t="s">
        <v>573</v>
      </c>
      <c r="C250" s="48" t="s">
        <v>509</v>
      </c>
      <c r="D250" s="44" t="s">
        <v>42</v>
      </c>
      <c r="E250" s="40" t="s">
        <v>43</v>
      </c>
      <c r="F250" s="3">
        <v>0</v>
      </c>
      <c r="G250" s="3">
        <v>0</v>
      </c>
      <c r="H250" s="15">
        <v>2000000</v>
      </c>
      <c r="I250" s="15">
        <v>2000000</v>
      </c>
      <c r="J250" s="15">
        <v>2000000</v>
      </c>
      <c r="K250" s="15">
        <v>2000000</v>
      </c>
      <c r="L250" s="3">
        <v>2000000</v>
      </c>
      <c r="M250" s="3">
        <v>2000000</v>
      </c>
      <c r="N250" s="3">
        <v>2000000</v>
      </c>
      <c r="O250" s="3">
        <v>2000000</v>
      </c>
      <c r="P250" s="3">
        <v>2000000</v>
      </c>
      <c r="Q250" s="15">
        <v>2000000</v>
      </c>
      <c r="R250" s="3">
        <v>22000000</v>
      </c>
      <c r="S250" s="3">
        <v>2000000</v>
      </c>
      <c r="T250" s="32">
        <f t="shared" si="11"/>
        <v>24000000</v>
      </c>
    </row>
    <row r="251" spans="1:20" x14ac:dyDescent="0.3">
      <c r="A251" s="55">
        <v>228</v>
      </c>
      <c r="B251" s="52"/>
      <c r="C251" s="48" t="s">
        <v>510</v>
      </c>
      <c r="D251" s="44" t="s">
        <v>42</v>
      </c>
      <c r="E251" s="40" t="s">
        <v>43</v>
      </c>
      <c r="F251" s="3">
        <v>0</v>
      </c>
      <c r="G251" s="3">
        <v>0</v>
      </c>
      <c r="H251" s="15">
        <v>0</v>
      </c>
      <c r="I251" s="15">
        <v>2112562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15">
        <v>0</v>
      </c>
      <c r="R251" s="3">
        <v>2112757</v>
      </c>
      <c r="S251" s="3">
        <v>0</v>
      </c>
      <c r="T251" s="32">
        <f t="shared" si="11"/>
        <v>2112757</v>
      </c>
    </row>
    <row r="252" spans="1:20" x14ac:dyDescent="0.3">
      <c r="A252" s="55">
        <v>229</v>
      </c>
      <c r="B252" s="52" t="s">
        <v>550</v>
      </c>
      <c r="C252" s="48" t="s">
        <v>511</v>
      </c>
      <c r="D252" s="44" t="s">
        <v>42</v>
      </c>
      <c r="E252" s="40" t="s">
        <v>43</v>
      </c>
      <c r="F252" s="3">
        <v>0</v>
      </c>
      <c r="G252" s="3">
        <v>2112562</v>
      </c>
      <c r="H252" s="15">
        <v>2112562</v>
      </c>
      <c r="I252" s="15">
        <v>2112562</v>
      </c>
      <c r="J252" s="15">
        <v>2112562</v>
      </c>
      <c r="K252" s="15">
        <v>2112562</v>
      </c>
      <c r="L252" s="3">
        <v>2112562</v>
      </c>
      <c r="M252" s="3">
        <v>2112562</v>
      </c>
      <c r="N252" s="3">
        <v>2112562</v>
      </c>
      <c r="O252" s="3">
        <v>2112562</v>
      </c>
      <c r="P252" s="3">
        <v>2112562</v>
      </c>
      <c r="Q252" s="15">
        <v>2112562</v>
      </c>
      <c r="R252" s="3">
        <v>24347144</v>
      </c>
      <c r="S252" s="3">
        <v>2112562</v>
      </c>
      <c r="T252" s="32">
        <f t="shared" si="11"/>
        <v>26459706</v>
      </c>
    </row>
    <row r="253" spans="1:20" x14ac:dyDescent="0.3">
      <c r="A253" s="55">
        <v>230</v>
      </c>
      <c r="B253" s="52" t="s">
        <v>551</v>
      </c>
      <c r="C253" s="48" t="s">
        <v>513</v>
      </c>
      <c r="D253" s="44" t="s">
        <v>42</v>
      </c>
      <c r="E253" s="40" t="s">
        <v>43</v>
      </c>
      <c r="F253" s="3">
        <v>0</v>
      </c>
      <c r="G253" s="3">
        <v>2500000</v>
      </c>
      <c r="H253" s="3">
        <v>2500000</v>
      </c>
      <c r="I253" s="3">
        <v>2500000</v>
      </c>
      <c r="J253" s="3">
        <v>2500000</v>
      </c>
      <c r="K253" s="3">
        <v>2500000</v>
      </c>
      <c r="L253" s="3">
        <v>2431818</v>
      </c>
      <c r="M253" s="3">
        <v>2431818</v>
      </c>
      <c r="N253" s="3">
        <v>2500000</v>
      </c>
      <c r="O253" s="3">
        <v>2500000</v>
      </c>
      <c r="P253" s="3">
        <v>2500000</v>
      </c>
      <c r="Q253" s="15">
        <v>2500000</v>
      </c>
      <c r="R253" s="3">
        <v>29863636</v>
      </c>
      <c r="S253" s="3">
        <v>2500000</v>
      </c>
      <c r="T253" s="32">
        <f t="shared" si="11"/>
        <v>32363636</v>
      </c>
    </row>
    <row r="254" spans="1:20" x14ac:dyDescent="0.3">
      <c r="A254" s="55">
        <v>231</v>
      </c>
      <c r="B254" s="52">
        <v>805.63599999999997</v>
      </c>
      <c r="C254" s="48" t="s">
        <v>512</v>
      </c>
      <c r="D254" s="44" t="s">
        <v>42</v>
      </c>
      <c r="E254" s="40" t="s">
        <v>43</v>
      </c>
      <c r="F254" s="20">
        <v>0</v>
      </c>
      <c r="G254" s="3">
        <v>0</v>
      </c>
      <c r="H254" s="15">
        <v>2500000</v>
      </c>
      <c r="I254" s="15">
        <v>2500000</v>
      </c>
      <c r="J254" s="15">
        <v>2500000</v>
      </c>
      <c r="K254" s="15">
        <v>2500000</v>
      </c>
      <c r="L254" s="3">
        <v>2431818</v>
      </c>
      <c r="M254" s="3">
        <v>2431818</v>
      </c>
      <c r="N254" s="3">
        <v>2500000</v>
      </c>
      <c r="O254" s="3">
        <v>2500000</v>
      </c>
      <c r="P254" s="3">
        <v>2500000</v>
      </c>
      <c r="Q254" s="15">
        <v>2500000</v>
      </c>
      <c r="R254" s="3">
        <v>29863636</v>
      </c>
      <c r="S254" s="3">
        <v>2500000</v>
      </c>
      <c r="T254" s="32">
        <f t="shared" si="11"/>
        <v>32363636</v>
      </c>
    </row>
    <row r="255" spans="1:20" x14ac:dyDescent="0.3">
      <c r="A255" s="55">
        <v>232</v>
      </c>
      <c r="B255" s="52" t="s">
        <v>576</v>
      </c>
      <c r="C255" s="48" t="s">
        <v>514</v>
      </c>
      <c r="D255" s="44" t="s">
        <v>42</v>
      </c>
      <c r="E255" s="40" t="s">
        <v>43</v>
      </c>
      <c r="F255" s="3">
        <v>0</v>
      </c>
      <c r="G255" s="3">
        <v>0</v>
      </c>
      <c r="H255" s="15">
        <v>2500000</v>
      </c>
      <c r="I255" s="15">
        <v>2500000</v>
      </c>
      <c r="J255" s="15">
        <v>2500000</v>
      </c>
      <c r="K255" s="15">
        <v>2500000</v>
      </c>
      <c r="L255" s="3">
        <v>2431818</v>
      </c>
      <c r="M255" s="3">
        <v>2431818</v>
      </c>
      <c r="N255" s="3">
        <v>2500000</v>
      </c>
      <c r="O255" s="3">
        <v>2500000</v>
      </c>
      <c r="P255" s="3">
        <v>2500000</v>
      </c>
      <c r="Q255" s="15">
        <v>2500000</v>
      </c>
      <c r="R255" s="3">
        <v>30000000</v>
      </c>
      <c r="S255" s="3">
        <v>2500000</v>
      </c>
      <c r="T255" s="32">
        <f t="shared" si="11"/>
        <v>32500000</v>
      </c>
    </row>
    <row r="256" spans="1:20" x14ac:dyDescent="0.3">
      <c r="A256" s="55">
        <v>233</v>
      </c>
      <c r="B256" s="52"/>
      <c r="C256" s="48" t="s">
        <v>515</v>
      </c>
      <c r="D256" s="44" t="s">
        <v>42</v>
      </c>
      <c r="E256" s="40" t="s">
        <v>43</v>
      </c>
      <c r="F256" s="3">
        <v>0</v>
      </c>
      <c r="G256" s="3">
        <v>0</v>
      </c>
      <c r="H256" s="15">
        <v>1268050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15">
        <v>0</v>
      </c>
      <c r="R256" s="3">
        <v>1268050</v>
      </c>
      <c r="S256" s="3">
        <v>0</v>
      </c>
      <c r="T256" s="32">
        <f t="shared" si="11"/>
        <v>1268050</v>
      </c>
    </row>
    <row r="257" spans="1:20" x14ac:dyDescent="0.3">
      <c r="A257" s="55">
        <v>234</v>
      </c>
      <c r="B257" s="52" t="s">
        <v>578</v>
      </c>
      <c r="C257" s="48" t="s">
        <v>577</v>
      </c>
      <c r="D257" s="44" t="s">
        <v>42</v>
      </c>
      <c r="E257" s="40" t="s">
        <v>43</v>
      </c>
      <c r="F257" s="3">
        <v>0</v>
      </c>
      <c r="G257" s="3">
        <v>0</v>
      </c>
      <c r="H257" s="15">
        <v>2287850</v>
      </c>
      <c r="I257" s="15">
        <v>2513650</v>
      </c>
      <c r="J257" s="15">
        <v>2909350</v>
      </c>
      <c r="K257" s="15">
        <v>1332750</v>
      </c>
      <c r="L257" s="3">
        <v>2497429</v>
      </c>
      <c r="M257" s="3">
        <v>2454629</v>
      </c>
      <c r="N257" s="3">
        <v>3108150</v>
      </c>
      <c r="O257" s="3">
        <v>0</v>
      </c>
      <c r="P257" s="3">
        <v>0</v>
      </c>
      <c r="Q257" s="15">
        <v>0</v>
      </c>
      <c r="R257" s="3">
        <f>SUM(H257:N257)</f>
        <v>17103808</v>
      </c>
      <c r="S257" s="3">
        <v>0</v>
      </c>
      <c r="T257" s="32">
        <f t="shared" si="11"/>
        <v>17103808</v>
      </c>
    </row>
    <row r="258" spans="1:20" x14ac:dyDescent="0.3">
      <c r="A258" s="55">
        <v>235</v>
      </c>
      <c r="B258" s="52">
        <v>629.49300000000005</v>
      </c>
      <c r="C258" s="48" t="s">
        <v>517</v>
      </c>
      <c r="D258" s="44" t="s">
        <v>42</v>
      </c>
      <c r="E258" s="40" t="s">
        <v>43</v>
      </c>
      <c r="F258" s="3">
        <v>0</v>
      </c>
      <c r="G258" s="3">
        <v>0</v>
      </c>
      <c r="H258" s="15">
        <v>6980766</v>
      </c>
      <c r="I258" s="15">
        <v>5500000</v>
      </c>
      <c r="J258" s="15">
        <v>5500000</v>
      </c>
      <c r="K258" s="15">
        <v>5500000</v>
      </c>
      <c r="L258" s="3">
        <v>5500000</v>
      </c>
      <c r="M258" s="3">
        <v>5500000</v>
      </c>
      <c r="N258" s="3">
        <v>5500000</v>
      </c>
      <c r="O258" s="3">
        <v>5500000</v>
      </c>
      <c r="P258" s="3">
        <v>5500000</v>
      </c>
      <c r="Q258" s="15">
        <v>500000</v>
      </c>
      <c r="R258" s="3">
        <v>56480766</v>
      </c>
      <c r="S258" s="3">
        <v>4706731</v>
      </c>
      <c r="T258" s="32">
        <f t="shared" si="11"/>
        <v>61187497</v>
      </c>
    </row>
    <row r="259" spans="1:20" x14ac:dyDescent="0.3">
      <c r="A259" s="55">
        <v>236</v>
      </c>
      <c r="B259" s="52" t="s">
        <v>580</v>
      </c>
      <c r="C259" s="48" t="s">
        <v>581</v>
      </c>
      <c r="D259" s="44" t="s">
        <v>42</v>
      </c>
      <c r="E259" s="40" t="s">
        <v>43</v>
      </c>
      <c r="F259" s="3">
        <v>0</v>
      </c>
      <c r="G259" s="3">
        <v>0</v>
      </c>
      <c r="H259" s="15">
        <v>2620350</v>
      </c>
      <c r="I259" s="15">
        <v>3677450</v>
      </c>
      <c r="J259" s="15">
        <v>2087600</v>
      </c>
      <c r="K259" s="15">
        <v>0</v>
      </c>
      <c r="L259" s="3">
        <v>2500006</v>
      </c>
      <c r="M259" s="3">
        <v>2210425</v>
      </c>
      <c r="N259" s="3">
        <v>2333350</v>
      </c>
      <c r="O259" s="3">
        <v>0</v>
      </c>
      <c r="P259" s="3">
        <v>0</v>
      </c>
      <c r="Q259" s="15">
        <v>0</v>
      </c>
      <c r="R259" s="3">
        <v>13717675</v>
      </c>
      <c r="S259" s="3">
        <v>0</v>
      </c>
      <c r="T259" s="32">
        <f t="shared" si="11"/>
        <v>13717675</v>
      </c>
    </row>
    <row r="260" spans="1:20" x14ac:dyDescent="0.3">
      <c r="A260" s="55">
        <v>237</v>
      </c>
      <c r="B260" s="52" t="s">
        <v>579</v>
      </c>
      <c r="C260" s="48" t="s">
        <v>516</v>
      </c>
      <c r="D260" s="44" t="s">
        <v>42</v>
      </c>
      <c r="E260" s="40" t="s">
        <v>43</v>
      </c>
      <c r="F260" s="3">
        <v>0</v>
      </c>
      <c r="G260" s="3">
        <v>0</v>
      </c>
      <c r="H260" s="15">
        <v>2554150</v>
      </c>
      <c r="I260" s="15">
        <v>1825550</v>
      </c>
      <c r="J260" s="15">
        <v>2087600</v>
      </c>
      <c r="K260" s="15">
        <v>0</v>
      </c>
      <c r="L260" s="3">
        <v>2059020</v>
      </c>
      <c r="M260" s="3">
        <v>2194619</v>
      </c>
      <c r="N260" s="3">
        <v>1779250</v>
      </c>
      <c r="O260" s="3">
        <v>0</v>
      </c>
      <c r="P260" s="3">
        <v>0</v>
      </c>
      <c r="Q260" s="15">
        <v>0</v>
      </c>
      <c r="R260" s="3">
        <v>12500189</v>
      </c>
      <c r="S260" s="3">
        <v>0</v>
      </c>
      <c r="T260" s="32">
        <f t="shared" si="11"/>
        <v>12500189</v>
      </c>
    </row>
    <row r="261" spans="1:20" x14ac:dyDescent="0.3">
      <c r="A261" s="55">
        <v>238</v>
      </c>
      <c r="B261" s="52" t="s">
        <v>585</v>
      </c>
      <c r="C261" s="48" t="s">
        <v>519</v>
      </c>
      <c r="D261" s="44" t="s">
        <v>42</v>
      </c>
      <c r="E261" s="40" t="s">
        <v>43</v>
      </c>
      <c r="F261" s="3">
        <v>0</v>
      </c>
      <c r="G261" s="3">
        <v>0</v>
      </c>
      <c r="H261" s="15">
        <v>2500000</v>
      </c>
      <c r="I261" s="3">
        <v>2500000</v>
      </c>
      <c r="J261" s="3">
        <v>2500000</v>
      </c>
      <c r="K261" s="3">
        <v>2500000</v>
      </c>
      <c r="L261" s="3">
        <v>2431818</v>
      </c>
      <c r="M261" s="3">
        <v>2431818</v>
      </c>
      <c r="N261" s="3">
        <v>2500000</v>
      </c>
      <c r="O261" s="3">
        <v>2500000</v>
      </c>
      <c r="P261" s="3">
        <v>2500000</v>
      </c>
      <c r="Q261" s="15">
        <v>2500000</v>
      </c>
      <c r="R261" s="3">
        <v>24897470</v>
      </c>
      <c r="S261" s="3">
        <v>2500000</v>
      </c>
      <c r="T261" s="87">
        <f>SUM(R261:S261)</f>
        <v>27397470</v>
      </c>
    </row>
    <row r="262" spans="1:20" x14ac:dyDescent="0.3">
      <c r="A262" s="55">
        <v>239</v>
      </c>
      <c r="B262" s="52" t="s">
        <v>582</v>
      </c>
      <c r="C262" s="48" t="s">
        <v>518</v>
      </c>
      <c r="D262" s="44" t="s">
        <v>42</v>
      </c>
      <c r="E262" s="40" t="s">
        <v>43</v>
      </c>
      <c r="F262" s="3">
        <v>0</v>
      </c>
      <c r="G262" s="3">
        <v>0</v>
      </c>
      <c r="H262" s="15">
        <v>4188461</v>
      </c>
      <c r="I262" s="3">
        <v>3300000</v>
      </c>
      <c r="J262" s="3">
        <v>3300000</v>
      </c>
      <c r="K262" s="3">
        <v>3300000</v>
      </c>
      <c r="L262" s="3">
        <v>3300000</v>
      </c>
      <c r="M262" s="3">
        <v>3300000</v>
      </c>
      <c r="N262" s="3">
        <v>3300000</v>
      </c>
      <c r="O262" s="3">
        <v>3300000</v>
      </c>
      <c r="P262" s="3">
        <v>3300000</v>
      </c>
      <c r="Q262" s="15">
        <v>3300000</v>
      </c>
      <c r="R262" s="3">
        <v>338883461</v>
      </c>
      <c r="S262" s="3">
        <v>2824038</v>
      </c>
      <c r="T262" s="87">
        <f t="shared" ref="T262:T282" si="12">SUM(R262:S262)</f>
        <v>341707499</v>
      </c>
    </row>
    <row r="263" spans="1:20" x14ac:dyDescent="0.3">
      <c r="A263" s="55">
        <v>240</v>
      </c>
      <c r="B263" s="52" t="s">
        <v>565</v>
      </c>
      <c r="C263" s="48" t="s">
        <v>520</v>
      </c>
      <c r="D263" s="44" t="s">
        <v>42</v>
      </c>
      <c r="E263" s="40" t="s">
        <v>43</v>
      </c>
      <c r="F263" s="3">
        <v>0</v>
      </c>
      <c r="G263" s="3">
        <v>0</v>
      </c>
      <c r="H263" s="15">
        <v>2467967</v>
      </c>
      <c r="I263" s="3">
        <v>2000000</v>
      </c>
      <c r="J263" s="3">
        <v>2000000</v>
      </c>
      <c r="K263" s="3">
        <v>2000000</v>
      </c>
      <c r="L263" s="3">
        <v>2141032</v>
      </c>
      <c r="M263" s="3">
        <v>2224368</v>
      </c>
      <c r="N263" s="3">
        <v>2000000</v>
      </c>
      <c r="O263" s="3">
        <v>2000000</v>
      </c>
      <c r="P263" s="3">
        <v>2000000</v>
      </c>
      <c r="Q263" s="15">
        <v>2000000</v>
      </c>
      <c r="R263" s="3">
        <v>20833367</v>
      </c>
      <c r="S263" s="3">
        <v>1730238</v>
      </c>
      <c r="T263" s="87">
        <f t="shared" si="12"/>
        <v>22563605</v>
      </c>
    </row>
    <row r="264" spans="1:20" x14ac:dyDescent="0.3">
      <c r="A264" s="55">
        <v>241</v>
      </c>
      <c r="B264" s="52" t="s">
        <v>563</v>
      </c>
      <c r="C264" s="48" t="s">
        <v>521</v>
      </c>
      <c r="D264" s="44" t="s">
        <v>42</v>
      </c>
      <c r="E264" s="40" t="s">
        <v>43</v>
      </c>
      <c r="F264" s="3">
        <v>0</v>
      </c>
      <c r="G264" s="3">
        <v>0</v>
      </c>
      <c r="H264" s="15">
        <v>2000000</v>
      </c>
      <c r="I264" s="3">
        <v>2000000</v>
      </c>
      <c r="J264" s="3">
        <v>2000000</v>
      </c>
      <c r="K264" s="3">
        <v>2000000</v>
      </c>
      <c r="L264" s="3">
        <v>2448735</v>
      </c>
      <c r="M264" s="3">
        <v>2000000</v>
      </c>
      <c r="N264" s="3">
        <v>1500000</v>
      </c>
      <c r="O264" s="3">
        <v>230769</v>
      </c>
      <c r="P264" s="3">
        <v>0</v>
      </c>
      <c r="Q264" s="15">
        <v>0</v>
      </c>
      <c r="R264" s="3">
        <v>14179504</v>
      </c>
      <c r="S264" s="3"/>
      <c r="T264" s="87">
        <f t="shared" si="12"/>
        <v>14179504</v>
      </c>
    </row>
    <row r="265" spans="1:20" x14ac:dyDescent="0.3">
      <c r="A265" s="55">
        <v>242</v>
      </c>
      <c r="B265" s="52">
        <v>520.31799999999998</v>
      </c>
      <c r="C265" s="48" t="s">
        <v>558</v>
      </c>
      <c r="D265" s="44" t="s">
        <v>42</v>
      </c>
      <c r="E265" s="40" t="s">
        <v>43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2500000</v>
      </c>
      <c r="M265" s="3">
        <v>2500000</v>
      </c>
      <c r="N265" s="3">
        <v>2500000</v>
      </c>
      <c r="O265" s="3">
        <v>2500000</v>
      </c>
      <c r="P265" s="3">
        <v>2500000</v>
      </c>
      <c r="Q265" s="15">
        <v>2500000</v>
      </c>
      <c r="R265" s="3">
        <v>15000000</v>
      </c>
      <c r="S265" s="3">
        <v>1875000</v>
      </c>
      <c r="T265" s="87">
        <f t="shared" si="12"/>
        <v>16875000</v>
      </c>
    </row>
    <row r="266" spans="1:20" x14ac:dyDescent="0.3">
      <c r="A266" s="55">
        <v>243</v>
      </c>
      <c r="B266" s="52" t="s">
        <v>557</v>
      </c>
      <c r="C266" s="48" t="s">
        <v>556</v>
      </c>
      <c r="D266" s="44" t="s">
        <v>42</v>
      </c>
      <c r="E266" s="40" t="s">
        <v>43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2717970</v>
      </c>
      <c r="M266" s="3">
        <v>2119122</v>
      </c>
      <c r="N266" s="3">
        <v>2000000</v>
      </c>
      <c r="O266" s="3">
        <v>2000000</v>
      </c>
      <c r="P266" s="3">
        <v>2000000</v>
      </c>
      <c r="Q266" s="15">
        <v>2000000</v>
      </c>
      <c r="R266" s="3">
        <v>12837092</v>
      </c>
      <c r="S266" s="3">
        <v>1581508</v>
      </c>
      <c r="T266" s="87">
        <f t="shared" si="12"/>
        <v>14418600</v>
      </c>
    </row>
    <row r="267" spans="1:20" x14ac:dyDescent="0.3">
      <c r="A267" s="55">
        <v>244</v>
      </c>
      <c r="B267" s="52" t="s">
        <v>560</v>
      </c>
      <c r="C267" s="48" t="s">
        <v>559</v>
      </c>
      <c r="D267" s="44" t="s">
        <v>42</v>
      </c>
      <c r="E267" s="40" t="s">
        <v>43</v>
      </c>
      <c r="F267" s="21">
        <v>1000000</v>
      </c>
      <c r="G267" s="22">
        <v>1000000</v>
      </c>
      <c r="H267" s="18">
        <v>1000000</v>
      </c>
      <c r="I267" s="3">
        <v>1000000</v>
      </c>
      <c r="J267" s="3">
        <v>1000000</v>
      </c>
      <c r="K267" s="3">
        <v>1000000</v>
      </c>
      <c r="L267" s="3">
        <v>1000000</v>
      </c>
      <c r="M267" s="3">
        <v>1000000</v>
      </c>
      <c r="N267" s="3">
        <v>0</v>
      </c>
      <c r="O267" s="3">
        <v>0</v>
      </c>
      <c r="P267" s="3">
        <v>0</v>
      </c>
      <c r="Q267" s="15">
        <v>0</v>
      </c>
      <c r="R267" s="3">
        <v>8000000</v>
      </c>
      <c r="S267" s="3">
        <v>0</v>
      </c>
      <c r="T267" s="87">
        <f t="shared" si="12"/>
        <v>8000000</v>
      </c>
    </row>
    <row r="268" spans="1:20" x14ac:dyDescent="0.3">
      <c r="A268" s="55">
        <v>245</v>
      </c>
      <c r="B268" s="52" t="s">
        <v>562</v>
      </c>
      <c r="C268" s="48" t="s">
        <v>561</v>
      </c>
      <c r="D268" s="44" t="s">
        <v>42</v>
      </c>
      <c r="E268" s="40" t="s">
        <v>43</v>
      </c>
      <c r="F268" s="3">
        <v>0</v>
      </c>
      <c r="G268" s="3">
        <v>0</v>
      </c>
      <c r="H268" s="15">
        <v>0</v>
      </c>
      <c r="I268" s="3">
        <v>0</v>
      </c>
      <c r="J268" s="3">
        <v>0</v>
      </c>
      <c r="K268" s="3">
        <v>0</v>
      </c>
      <c r="L268" s="3">
        <v>2500000</v>
      </c>
      <c r="M268" s="3">
        <v>2500000</v>
      </c>
      <c r="N268" s="3">
        <v>2500000</v>
      </c>
      <c r="O268" s="3">
        <v>2500000</v>
      </c>
      <c r="P268" s="3">
        <v>2500000</v>
      </c>
      <c r="Q268" s="15">
        <v>2500000</v>
      </c>
      <c r="R268" s="3">
        <v>15000000</v>
      </c>
      <c r="S268" s="3">
        <v>2500000</v>
      </c>
      <c r="T268" s="87">
        <f t="shared" si="12"/>
        <v>17500000</v>
      </c>
    </row>
    <row r="269" spans="1:20" x14ac:dyDescent="0.3">
      <c r="A269" s="55">
        <v>246</v>
      </c>
      <c r="B269" s="52" t="s">
        <v>566</v>
      </c>
      <c r="C269" s="48" t="s">
        <v>567</v>
      </c>
      <c r="D269" s="44" t="s">
        <v>42</v>
      </c>
      <c r="E269" s="40" t="s">
        <v>43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2551304</v>
      </c>
      <c r="M269" s="3">
        <v>230294</v>
      </c>
      <c r="N269" s="3">
        <v>1500000</v>
      </c>
      <c r="O269" s="3">
        <v>230769</v>
      </c>
      <c r="P269" s="3">
        <v>0</v>
      </c>
      <c r="Q269" s="15">
        <v>0</v>
      </c>
      <c r="R269" s="3">
        <f>SUM(L269:O269)</f>
        <v>4512367</v>
      </c>
      <c r="S269" s="3">
        <v>0</v>
      </c>
      <c r="T269" s="87">
        <f t="shared" si="12"/>
        <v>4512367</v>
      </c>
    </row>
    <row r="270" spans="1:20" x14ac:dyDescent="0.3">
      <c r="A270" s="55">
        <v>247</v>
      </c>
      <c r="B270" s="52" t="s">
        <v>568</v>
      </c>
      <c r="C270" s="48" t="s">
        <v>569</v>
      </c>
      <c r="D270" s="44" t="s">
        <v>42</v>
      </c>
      <c r="E270" s="40" t="s">
        <v>43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1051282</v>
      </c>
      <c r="M270" s="3">
        <v>0</v>
      </c>
      <c r="N270" s="3">
        <v>0</v>
      </c>
      <c r="O270" s="3">
        <v>0</v>
      </c>
      <c r="P270" s="3">
        <v>0</v>
      </c>
      <c r="Q270" s="15">
        <v>0</v>
      </c>
      <c r="R270" s="3">
        <v>1051282</v>
      </c>
      <c r="S270" s="3">
        <v>0</v>
      </c>
      <c r="T270" s="87">
        <f t="shared" si="12"/>
        <v>1051282</v>
      </c>
    </row>
    <row r="271" spans="1:20" x14ac:dyDescent="0.3">
      <c r="A271" s="55">
        <v>248</v>
      </c>
      <c r="B271" s="52" t="s">
        <v>570</v>
      </c>
      <c r="C271" s="48" t="s">
        <v>571</v>
      </c>
      <c r="D271" s="44" t="s">
        <v>42</v>
      </c>
      <c r="E271" s="40" t="s">
        <v>43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2288461</v>
      </c>
      <c r="M271" s="3">
        <v>2538482</v>
      </c>
      <c r="N271" s="3">
        <v>2000000</v>
      </c>
      <c r="O271" s="3">
        <v>230769</v>
      </c>
      <c r="P271" s="3">
        <v>0</v>
      </c>
      <c r="Q271" s="15">
        <v>0</v>
      </c>
      <c r="R271" s="3">
        <v>7057712</v>
      </c>
      <c r="S271" s="3">
        <v>0</v>
      </c>
      <c r="T271" s="87">
        <f t="shared" si="12"/>
        <v>7057712</v>
      </c>
    </row>
    <row r="272" spans="1:20" x14ac:dyDescent="0.3">
      <c r="A272" s="55">
        <v>249</v>
      </c>
      <c r="B272" s="52" t="s">
        <v>574</v>
      </c>
      <c r="C272" s="48" t="s">
        <v>575</v>
      </c>
      <c r="D272" s="44" t="s">
        <v>42</v>
      </c>
      <c r="E272" s="40" t="s">
        <v>43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1442308</v>
      </c>
      <c r="M272" s="3">
        <v>2800000</v>
      </c>
      <c r="N272" s="3">
        <v>2800000</v>
      </c>
      <c r="O272" s="3">
        <v>2800000</v>
      </c>
      <c r="P272" s="3">
        <v>2800000</v>
      </c>
      <c r="Q272" s="15">
        <v>2800000</v>
      </c>
      <c r="R272" s="3">
        <v>15442308</v>
      </c>
      <c r="S272" s="3">
        <v>1286859</v>
      </c>
      <c r="T272" s="87">
        <f t="shared" si="12"/>
        <v>16729167</v>
      </c>
    </row>
    <row r="273" spans="1:20" x14ac:dyDescent="0.3">
      <c r="A273" s="55">
        <v>250</v>
      </c>
      <c r="B273" s="52" t="s">
        <v>583</v>
      </c>
      <c r="C273" s="48" t="s">
        <v>584</v>
      </c>
      <c r="D273" s="44" t="s">
        <v>42</v>
      </c>
      <c r="E273" s="40" t="s">
        <v>43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5836364</v>
      </c>
      <c r="M273" s="3">
        <v>3000000</v>
      </c>
      <c r="N273" s="3">
        <v>0</v>
      </c>
      <c r="O273" s="3">
        <v>0</v>
      </c>
      <c r="P273" s="3">
        <v>0</v>
      </c>
      <c r="Q273" s="15">
        <v>0</v>
      </c>
      <c r="R273" s="3">
        <v>8836364</v>
      </c>
      <c r="S273" s="3">
        <v>0</v>
      </c>
      <c r="T273" s="87">
        <f t="shared" si="12"/>
        <v>8836364</v>
      </c>
    </row>
    <row r="274" spans="1:20" x14ac:dyDescent="0.3">
      <c r="A274" s="55">
        <v>251</v>
      </c>
      <c r="B274" s="52" t="s">
        <v>586</v>
      </c>
      <c r="C274" s="48" t="s">
        <v>587</v>
      </c>
      <c r="D274" s="44" t="s">
        <v>42</v>
      </c>
      <c r="E274" s="40" t="s">
        <v>43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2500000</v>
      </c>
      <c r="M274" s="3">
        <v>2500000</v>
      </c>
      <c r="N274" s="3">
        <v>2500000</v>
      </c>
      <c r="O274" s="3">
        <v>2500000</v>
      </c>
      <c r="P274" s="3">
        <v>2500000</v>
      </c>
      <c r="Q274" s="15">
        <v>2500000</v>
      </c>
      <c r="R274" s="3">
        <v>15000000</v>
      </c>
      <c r="S274" s="3">
        <v>12500000</v>
      </c>
      <c r="T274" s="87">
        <f t="shared" si="12"/>
        <v>27500000</v>
      </c>
    </row>
    <row r="275" spans="1:20" x14ac:dyDescent="0.3">
      <c r="A275" s="55">
        <v>252</v>
      </c>
      <c r="B275" s="52" t="s">
        <v>588</v>
      </c>
      <c r="C275" s="48" t="s">
        <v>589</v>
      </c>
      <c r="D275" s="44" t="s">
        <v>42</v>
      </c>
      <c r="E275" s="40" t="s">
        <v>43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3000000</v>
      </c>
      <c r="M275" s="3">
        <v>3000000</v>
      </c>
      <c r="N275" s="3">
        <v>3000000</v>
      </c>
      <c r="O275" s="3">
        <v>3000000</v>
      </c>
      <c r="P275" s="3">
        <v>3000000</v>
      </c>
      <c r="Q275" s="15">
        <v>0</v>
      </c>
      <c r="R275" s="3">
        <v>15000000</v>
      </c>
      <c r="S275" s="3">
        <v>0</v>
      </c>
      <c r="T275" s="87">
        <f t="shared" si="12"/>
        <v>15000000</v>
      </c>
    </row>
    <row r="276" spans="1:20" x14ac:dyDescent="0.3">
      <c r="A276" s="55">
        <v>253</v>
      </c>
      <c r="B276" s="52" t="s">
        <v>591</v>
      </c>
      <c r="C276" s="48" t="s">
        <v>590</v>
      </c>
      <c r="D276" s="44" t="s">
        <v>42</v>
      </c>
      <c r="E276" s="40" t="s">
        <v>43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2289324</v>
      </c>
      <c r="M276" s="3">
        <v>2289324</v>
      </c>
      <c r="N276" s="3">
        <v>2289324</v>
      </c>
      <c r="O276" s="3">
        <v>2289324</v>
      </c>
      <c r="P276" s="3">
        <v>2289324</v>
      </c>
      <c r="Q276" s="15">
        <v>2283324</v>
      </c>
      <c r="R276" s="3">
        <v>13735944</v>
      </c>
      <c r="S276" s="3">
        <v>1144662</v>
      </c>
      <c r="T276" s="87">
        <f t="shared" si="12"/>
        <v>14880606</v>
      </c>
    </row>
    <row r="277" spans="1:20" x14ac:dyDescent="0.3">
      <c r="A277" s="55">
        <v>254</v>
      </c>
      <c r="B277" s="52" t="s">
        <v>594</v>
      </c>
      <c r="C277" s="48" t="s">
        <v>593</v>
      </c>
      <c r="D277" s="44" t="s">
        <v>42</v>
      </c>
      <c r="E277" s="40" t="s">
        <v>43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269230</v>
      </c>
      <c r="O277" s="3">
        <v>1000000</v>
      </c>
      <c r="P277" s="3">
        <v>1000000</v>
      </c>
      <c r="Q277" s="15">
        <v>1000000</v>
      </c>
      <c r="R277" s="3">
        <v>3269230</v>
      </c>
      <c r="S277" s="3">
        <v>272436</v>
      </c>
      <c r="T277" s="87">
        <f t="shared" si="12"/>
        <v>3541666</v>
      </c>
    </row>
    <row r="278" spans="1:20" x14ac:dyDescent="0.3">
      <c r="A278" s="55">
        <v>255</v>
      </c>
      <c r="B278" s="54" t="s">
        <v>564</v>
      </c>
      <c r="C278" s="48" t="s">
        <v>522</v>
      </c>
      <c r="D278" s="44" t="s">
        <v>42</v>
      </c>
      <c r="E278" s="40" t="s">
        <v>43</v>
      </c>
      <c r="F278" s="3">
        <v>0</v>
      </c>
      <c r="G278" s="3">
        <v>0</v>
      </c>
      <c r="H278" s="15">
        <v>0</v>
      </c>
      <c r="I278" s="3">
        <v>2000000</v>
      </c>
      <c r="J278" s="3">
        <v>2000000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15">
        <v>0</v>
      </c>
      <c r="R278" s="3">
        <v>4000000</v>
      </c>
      <c r="S278" s="3">
        <v>0</v>
      </c>
      <c r="T278" s="87">
        <f t="shared" si="12"/>
        <v>4000000</v>
      </c>
    </row>
    <row r="279" spans="1:20" x14ac:dyDescent="0.3">
      <c r="A279" s="55">
        <v>256</v>
      </c>
      <c r="B279" s="54" t="s">
        <v>595</v>
      </c>
      <c r="C279" s="48" t="s">
        <v>596</v>
      </c>
      <c r="D279" s="44" t="s">
        <v>42</v>
      </c>
      <c r="E279" s="45" t="s">
        <v>43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2000000</v>
      </c>
      <c r="O279" s="11">
        <v>2000000</v>
      </c>
      <c r="P279" s="11">
        <v>2000000</v>
      </c>
      <c r="Q279" s="12">
        <v>2000000</v>
      </c>
      <c r="R279" s="3">
        <v>8000000</v>
      </c>
      <c r="S279" s="3">
        <v>666667</v>
      </c>
      <c r="T279" s="87">
        <f t="shared" si="12"/>
        <v>8666667</v>
      </c>
    </row>
    <row r="280" spans="1:20" x14ac:dyDescent="0.3">
      <c r="A280" s="55">
        <v>257</v>
      </c>
      <c r="B280" s="54"/>
      <c r="C280" s="48" t="s">
        <v>597</v>
      </c>
      <c r="D280" s="44" t="s">
        <v>42</v>
      </c>
      <c r="E280" s="45" t="s">
        <v>43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783450</v>
      </c>
      <c r="O280" s="11">
        <v>0</v>
      </c>
      <c r="P280" s="11">
        <v>0</v>
      </c>
      <c r="Q280" s="12">
        <v>0</v>
      </c>
      <c r="R280" s="11">
        <v>783450</v>
      </c>
      <c r="S280" s="11">
        <v>0</v>
      </c>
      <c r="T280" s="87">
        <f t="shared" si="12"/>
        <v>783450</v>
      </c>
    </row>
    <row r="281" spans="1:20" x14ac:dyDescent="0.3">
      <c r="A281" s="55">
        <v>258</v>
      </c>
      <c r="B281" s="54" t="s">
        <v>598</v>
      </c>
      <c r="C281" s="48" t="s">
        <v>599</v>
      </c>
      <c r="D281" s="44" t="s">
        <v>42</v>
      </c>
      <c r="E281" s="45" t="s">
        <v>43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2000000</v>
      </c>
      <c r="O281" s="11">
        <v>2500000</v>
      </c>
      <c r="P281" s="11">
        <v>2500000</v>
      </c>
      <c r="Q281" s="12">
        <v>2500000</v>
      </c>
      <c r="R281" s="3">
        <v>9500000</v>
      </c>
      <c r="S281" s="3">
        <v>945513</v>
      </c>
      <c r="T281" s="87">
        <f t="shared" si="12"/>
        <v>10445513</v>
      </c>
    </row>
    <row r="282" spans="1:20" x14ac:dyDescent="0.3">
      <c r="A282" s="55">
        <v>259</v>
      </c>
      <c r="B282" s="54"/>
      <c r="C282" s="48" t="s">
        <v>600</v>
      </c>
      <c r="D282" s="44" t="s">
        <v>42</v>
      </c>
      <c r="E282" s="45" t="s">
        <v>43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1000000</v>
      </c>
      <c r="O282" s="11">
        <v>0</v>
      </c>
      <c r="P282" s="11">
        <v>0</v>
      </c>
      <c r="Q282" s="12">
        <v>0</v>
      </c>
      <c r="R282" s="11">
        <v>1000000</v>
      </c>
      <c r="S282" s="11">
        <v>0</v>
      </c>
      <c r="T282" s="87">
        <f t="shared" si="12"/>
        <v>1000000</v>
      </c>
    </row>
    <row r="283" spans="1:20" x14ac:dyDescent="0.3">
      <c r="A283" s="55">
        <v>260</v>
      </c>
      <c r="B283" s="54" t="s">
        <v>601</v>
      </c>
      <c r="C283" s="48" t="s">
        <v>602</v>
      </c>
      <c r="D283" s="44" t="s">
        <v>42</v>
      </c>
      <c r="E283" s="45" t="s">
        <v>43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3500000</v>
      </c>
      <c r="P283" s="11">
        <v>3500000</v>
      </c>
      <c r="Q283" s="12">
        <v>3500000</v>
      </c>
      <c r="R283" s="3">
        <v>10500000</v>
      </c>
      <c r="S283" s="3">
        <v>1357372</v>
      </c>
      <c r="T283" s="87">
        <f>SUM(R283+S283)</f>
        <v>11857372</v>
      </c>
    </row>
    <row r="284" spans="1:20" x14ac:dyDescent="0.3">
      <c r="A284" s="55">
        <v>261</v>
      </c>
      <c r="B284" s="54">
        <v>818.87199999999996</v>
      </c>
      <c r="C284" s="48" t="s">
        <v>603</v>
      </c>
      <c r="D284" s="44" t="s">
        <v>42</v>
      </c>
      <c r="E284" s="45" t="s">
        <v>43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1461000</v>
      </c>
      <c r="P284" s="11">
        <v>2000000</v>
      </c>
      <c r="Q284" s="12">
        <v>2000000</v>
      </c>
      <c r="R284" s="3">
        <v>5461000</v>
      </c>
      <c r="S284" s="3">
        <v>455128</v>
      </c>
      <c r="T284" s="87">
        <f t="shared" ref="T284:T285" si="13">SUM(R284+S284)</f>
        <v>5916128</v>
      </c>
    </row>
    <row r="285" spans="1:20" x14ac:dyDescent="0.3">
      <c r="A285" s="55">
        <v>262</v>
      </c>
      <c r="B285" s="54" t="s">
        <v>604</v>
      </c>
      <c r="C285" s="48" t="s">
        <v>605</v>
      </c>
      <c r="D285" s="44" t="s">
        <v>42</v>
      </c>
      <c r="E285" s="45" t="s">
        <v>43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2000000</v>
      </c>
      <c r="Q285" s="12">
        <v>2000000</v>
      </c>
      <c r="R285" s="3">
        <v>4000000</v>
      </c>
      <c r="S285" s="3">
        <v>471795</v>
      </c>
      <c r="T285" s="87">
        <f t="shared" si="13"/>
        <v>4471795</v>
      </c>
    </row>
    <row r="286" spans="1:20" x14ac:dyDescent="0.3">
      <c r="A286" s="38"/>
      <c r="B286" s="27"/>
      <c r="C286" s="48"/>
      <c r="D286" s="66" t="s">
        <v>415</v>
      </c>
      <c r="E286" s="6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5"/>
      <c r="R286" s="3"/>
      <c r="S286" s="3"/>
      <c r="T286" s="87"/>
    </row>
    <row r="287" spans="1:20" x14ac:dyDescent="0.3">
      <c r="A287" s="41">
        <v>263</v>
      </c>
      <c r="B287" s="27">
        <v>664.00400000000002</v>
      </c>
      <c r="C287" s="48" t="s">
        <v>416</v>
      </c>
      <c r="D287" s="41" t="s">
        <v>21</v>
      </c>
      <c r="E287" s="40" t="s">
        <v>420</v>
      </c>
      <c r="F287" s="23">
        <v>1473822</v>
      </c>
      <c r="G287" s="23">
        <v>1873000</v>
      </c>
      <c r="H287" s="3">
        <v>1474247</v>
      </c>
      <c r="I287" s="3">
        <v>1873000</v>
      </c>
      <c r="J287" s="3">
        <v>1873000</v>
      </c>
      <c r="K287" s="3">
        <v>1559200</v>
      </c>
      <c r="L287" s="3">
        <v>1475395</v>
      </c>
      <c r="M287" s="3">
        <v>1475395</v>
      </c>
      <c r="N287" s="3">
        <v>1873000</v>
      </c>
      <c r="O287" s="3">
        <v>1873000</v>
      </c>
      <c r="P287" s="3">
        <v>1873000</v>
      </c>
      <c r="Q287" s="15">
        <v>1873000</v>
      </c>
      <c r="R287" s="3">
        <v>20569059</v>
      </c>
      <c r="S287" s="3">
        <v>1873000</v>
      </c>
      <c r="T287" s="87">
        <f>SUM(R287+S287)</f>
        <v>22442059</v>
      </c>
    </row>
    <row r="288" spans="1:20" x14ac:dyDescent="0.3">
      <c r="A288" s="41">
        <v>264</v>
      </c>
      <c r="B288" s="27" t="s">
        <v>417</v>
      </c>
      <c r="C288" s="48" t="s">
        <v>418</v>
      </c>
      <c r="D288" s="41" t="s">
        <v>21</v>
      </c>
      <c r="E288" s="40" t="s">
        <v>420</v>
      </c>
      <c r="F288" s="3">
        <v>2818440</v>
      </c>
      <c r="G288" s="3">
        <v>3076044</v>
      </c>
      <c r="H288" s="3">
        <v>2768440</v>
      </c>
      <c r="I288" s="3">
        <v>3076044</v>
      </c>
      <c r="J288" s="3">
        <v>3076044</v>
      </c>
      <c r="K288" s="3">
        <v>3076044</v>
      </c>
      <c r="L288" s="3">
        <v>2768440</v>
      </c>
      <c r="M288" s="3">
        <v>2768440</v>
      </c>
      <c r="N288" s="3">
        <v>3076044</v>
      </c>
      <c r="O288" s="3">
        <v>3076044</v>
      </c>
      <c r="P288" s="3">
        <v>3076044</v>
      </c>
      <c r="Q288" s="15">
        <v>3076044</v>
      </c>
      <c r="R288" s="3">
        <v>35732112</v>
      </c>
      <c r="S288" s="3">
        <v>3076044</v>
      </c>
      <c r="T288" s="87">
        <f t="shared" ref="T288:T297" si="14">SUM(R288+S288)</f>
        <v>38808156</v>
      </c>
    </row>
    <row r="289" spans="1:21" x14ac:dyDescent="0.3">
      <c r="A289" s="41">
        <v>265</v>
      </c>
      <c r="B289" s="27">
        <v>344.589</v>
      </c>
      <c r="C289" s="48" t="s">
        <v>419</v>
      </c>
      <c r="D289" s="41" t="s">
        <v>21</v>
      </c>
      <c r="E289" s="40" t="s">
        <v>420</v>
      </c>
      <c r="F289" s="3">
        <v>2700000</v>
      </c>
      <c r="G289" s="3">
        <v>3000000</v>
      </c>
      <c r="H289" s="3">
        <v>2700000</v>
      </c>
      <c r="I289" s="3">
        <v>2700000</v>
      </c>
      <c r="J289" s="3">
        <v>2700000</v>
      </c>
      <c r="K289" s="3">
        <v>2700000</v>
      </c>
      <c r="L289" s="3">
        <v>2700000</v>
      </c>
      <c r="M289" s="3">
        <v>2700000</v>
      </c>
      <c r="N289" s="3">
        <v>3000000</v>
      </c>
      <c r="O289" s="3">
        <v>3000000</v>
      </c>
      <c r="P289" s="3">
        <v>3000000</v>
      </c>
      <c r="Q289" s="15">
        <v>3000000</v>
      </c>
      <c r="R289" s="3">
        <v>33900000</v>
      </c>
      <c r="S289" s="3">
        <v>3000000</v>
      </c>
      <c r="T289" s="87">
        <f t="shared" si="14"/>
        <v>36900000</v>
      </c>
    </row>
    <row r="290" spans="1:21" x14ac:dyDescent="0.3">
      <c r="A290" s="41">
        <v>266</v>
      </c>
      <c r="B290" s="27" t="s">
        <v>421</v>
      </c>
      <c r="C290" s="48" t="s">
        <v>445</v>
      </c>
      <c r="D290" s="41" t="s">
        <v>21</v>
      </c>
      <c r="E290" s="40" t="s">
        <v>420</v>
      </c>
      <c r="F290" s="3">
        <v>1800000</v>
      </c>
      <c r="G290" s="3">
        <v>2000000</v>
      </c>
      <c r="H290" s="3">
        <v>1800000</v>
      </c>
      <c r="I290" s="3">
        <v>2000000</v>
      </c>
      <c r="J290" s="3">
        <v>2000000</v>
      </c>
      <c r="K290" s="3">
        <v>1769231</v>
      </c>
      <c r="L290" s="3">
        <v>1757694</v>
      </c>
      <c r="M290" s="3">
        <v>1415385</v>
      </c>
      <c r="N290" s="3">
        <v>2000000</v>
      </c>
      <c r="O290" s="3">
        <v>1615385</v>
      </c>
      <c r="P290" s="3">
        <v>1815385</v>
      </c>
      <c r="Q290" s="15">
        <v>1615385</v>
      </c>
      <c r="R290" s="3">
        <v>21588555</v>
      </c>
      <c r="S290" s="3">
        <v>2000000</v>
      </c>
      <c r="T290" s="87">
        <f t="shared" si="14"/>
        <v>23588555</v>
      </c>
    </row>
    <row r="291" spans="1:21" x14ac:dyDescent="0.3">
      <c r="A291" s="41">
        <v>267</v>
      </c>
      <c r="B291" s="27">
        <v>864.02700000000004</v>
      </c>
      <c r="C291" s="48" t="s">
        <v>422</v>
      </c>
      <c r="D291" s="41" t="s">
        <v>21</v>
      </c>
      <c r="E291" s="40" t="s">
        <v>420</v>
      </c>
      <c r="F291" s="3">
        <v>4101300</v>
      </c>
      <c r="G291" s="3">
        <v>4557000</v>
      </c>
      <c r="H291" s="3">
        <v>4101300</v>
      </c>
      <c r="I291" s="3">
        <v>4557000</v>
      </c>
      <c r="J291" s="3">
        <v>4557000</v>
      </c>
      <c r="K291" s="3">
        <v>4557000</v>
      </c>
      <c r="L291" s="3">
        <v>3971340</v>
      </c>
      <c r="M291" s="3">
        <v>3697454</v>
      </c>
      <c r="N291" s="3">
        <v>4557000</v>
      </c>
      <c r="O291" s="3">
        <v>4557000</v>
      </c>
      <c r="P291" s="3">
        <v>4557000</v>
      </c>
      <c r="Q291" s="15">
        <v>4557000</v>
      </c>
      <c r="R291" s="3">
        <v>52327394</v>
      </c>
      <c r="S291" s="3">
        <v>4557000</v>
      </c>
      <c r="T291" s="87">
        <f t="shared" si="14"/>
        <v>56884394</v>
      </c>
    </row>
    <row r="292" spans="1:21" x14ac:dyDescent="0.3">
      <c r="A292" s="41">
        <v>268</v>
      </c>
      <c r="B292" s="27" t="s">
        <v>423</v>
      </c>
      <c r="C292" s="48" t="s">
        <v>34</v>
      </c>
      <c r="D292" s="41" t="s">
        <v>21</v>
      </c>
      <c r="E292" s="40" t="s">
        <v>420</v>
      </c>
      <c r="F292" s="3">
        <v>1187220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15"/>
      <c r="R292" s="3">
        <v>1187220</v>
      </c>
      <c r="S292" s="3"/>
      <c r="T292" s="87">
        <f t="shared" si="14"/>
        <v>1187220</v>
      </c>
    </row>
    <row r="293" spans="1:21" x14ac:dyDescent="0.3">
      <c r="A293" s="41">
        <v>269</v>
      </c>
      <c r="B293" s="27">
        <v>743.90099999999995</v>
      </c>
      <c r="C293" s="48" t="s">
        <v>35</v>
      </c>
      <c r="D293" s="41" t="s">
        <v>21</v>
      </c>
      <c r="E293" s="40" t="s">
        <v>420</v>
      </c>
      <c r="F293" s="3">
        <v>1197900</v>
      </c>
      <c r="G293" s="3">
        <v>1331000</v>
      </c>
      <c r="H293" s="3">
        <v>1197900</v>
      </c>
      <c r="I293" s="3">
        <v>1331000</v>
      </c>
      <c r="J293" s="3">
        <v>1331000</v>
      </c>
      <c r="K293" s="3">
        <v>1331000</v>
      </c>
      <c r="L293" s="3">
        <v>13311000</v>
      </c>
      <c r="M293" s="3">
        <v>1197900</v>
      </c>
      <c r="N293" s="3">
        <v>1197900</v>
      </c>
      <c r="O293" s="3">
        <v>1197900</v>
      </c>
      <c r="P293" s="3">
        <v>1331000</v>
      </c>
      <c r="Q293" s="15">
        <v>1331000</v>
      </c>
      <c r="R293" s="3">
        <v>15306500</v>
      </c>
      <c r="S293" s="3">
        <v>1331000</v>
      </c>
      <c r="T293" s="87">
        <f t="shared" si="14"/>
        <v>16637500</v>
      </c>
    </row>
    <row r="294" spans="1:21" x14ac:dyDescent="0.3">
      <c r="A294" s="41">
        <v>270</v>
      </c>
      <c r="B294" s="27" t="s">
        <v>425</v>
      </c>
      <c r="C294" s="48" t="s">
        <v>424</v>
      </c>
      <c r="D294" s="41" t="s">
        <v>21</v>
      </c>
      <c r="E294" s="40" t="s">
        <v>420</v>
      </c>
      <c r="F294" s="3">
        <v>1416500</v>
      </c>
      <c r="G294" s="3">
        <v>1800000</v>
      </c>
      <c r="H294" s="3">
        <v>1417292</v>
      </c>
      <c r="I294" s="3">
        <v>1800000</v>
      </c>
      <c r="J294" s="3">
        <v>1800000</v>
      </c>
      <c r="K294" s="3">
        <v>1800000</v>
      </c>
      <c r="L294" s="3">
        <v>1800000</v>
      </c>
      <c r="M294" s="3">
        <v>1800000</v>
      </c>
      <c r="N294" s="3">
        <v>1800000</v>
      </c>
      <c r="O294" s="3">
        <v>1800000</v>
      </c>
      <c r="P294" s="3">
        <v>1800000</v>
      </c>
      <c r="Q294" s="15">
        <v>1800000</v>
      </c>
      <c r="R294" s="3">
        <v>20833792</v>
      </c>
      <c r="S294" s="3">
        <v>1800000</v>
      </c>
      <c r="T294" s="87">
        <f t="shared" si="14"/>
        <v>22633792</v>
      </c>
    </row>
    <row r="295" spans="1:21" x14ac:dyDescent="0.3">
      <c r="A295" s="41">
        <v>271</v>
      </c>
      <c r="B295" s="27" t="s">
        <v>426</v>
      </c>
      <c r="C295" s="48" t="s">
        <v>427</v>
      </c>
      <c r="D295" s="41" t="s">
        <v>21</v>
      </c>
      <c r="E295" s="40" t="s">
        <v>420</v>
      </c>
      <c r="F295" s="3">
        <v>4163500</v>
      </c>
      <c r="G295" s="3">
        <v>4515000</v>
      </c>
      <c r="H295" s="3">
        <v>4063500</v>
      </c>
      <c r="I295" s="3">
        <v>4515000</v>
      </c>
      <c r="J295" s="3">
        <v>4515000</v>
      </c>
      <c r="K295" s="3">
        <v>4063500</v>
      </c>
      <c r="L295" s="3">
        <v>4063500</v>
      </c>
      <c r="M295" s="3">
        <v>4063500</v>
      </c>
      <c r="N295" s="3">
        <v>4515000</v>
      </c>
      <c r="O295" s="3">
        <v>4515000</v>
      </c>
      <c r="P295" s="3">
        <v>4515000</v>
      </c>
      <c r="Q295" s="15">
        <v>4515000</v>
      </c>
      <c r="R295" s="3">
        <v>52022500</v>
      </c>
      <c r="S295" s="3">
        <v>4515000</v>
      </c>
      <c r="T295" s="87">
        <f t="shared" si="14"/>
        <v>56537500</v>
      </c>
    </row>
    <row r="296" spans="1:21" x14ac:dyDescent="0.3">
      <c r="A296" s="41">
        <v>272</v>
      </c>
      <c r="B296" s="27">
        <v>920.86199999999997</v>
      </c>
      <c r="C296" s="48" t="s">
        <v>464</v>
      </c>
      <c r="D296" s="41" t="s">
        <v>21</v>
      </c>
      <c r="E296" s="40" t="s">
        <v>420</v>
      </c>
      <c r="F296" s="3">
        <v>2631350</v>
      </c>
      <c r="G296" s="3">
        <v>2631350</v>
      </c>
      <c r="H296" s="3">
        <v>2368215</v>
      </c>
      <c r="I296" s="3">
        <v>2631350</v>
      </c>
      <c r="J296" s="3">
        <v>2631350</v>
      </c>
      <c r="K296" s="3">
        <v>2369215</v>
      </c>
      <c r="L296" s="3">
        <v>2368215</v>
      </c>
      <c r="M296" s="3">
        <v>2368215</v>
      </c>
      <c r="N296" s="3">
        <v>2631350</v>
      </c>
      <c r="O296" s="3">
        <v>2631350</v>
      </c>
      <c r="P296" s="3">
        <v>2631350</v>
      </c>
      <c r="Q296" s="15">
        <v>2631350</v>
      </c>
      <c r="R296" s="3">
        <v>23419019</v>
      </c>
      <c r="S296" s="3">
        <v>2631350</v>
      </c>
      <c r="T296" s="87">
        <f t="shared" si="14"/>
        <v>26050369</v>
      </c>
    </row>
    <row r="297" spans="1:21" x14ac:dyDescent="0.3">
      <c r="A297" s="41">
        <v>273</v>
      </c>
      <c r="B297" s="27" t="s">
        <v>552</v>
      </c>
      <c r="C297" s="48" t="s">
        <v>478</v>
      </c>
      <c r="D297" s="41" t="s">
        <v>21</v>
      </c>
      <c r="E297" s="40" t="s">
        <v>420</v>
      </c>
      <c r="F297" s="3">
        <v>2112562</v>
      </c>
      <c r="G297" s="3">
        <v>2112562</v>
      </c>
      <c r="H297" s="3">
        <v>1901306</v>
      </c>
      <c r="I297" s="3">
        <v>2112562</v>
      </c>
      <c r="J297" s="3">
        <v>2112562</v>
      </c>
      <c r="K297" s="3">
        <v>1901306</v>
      </c>
      <c r="L297" s="3">
        <v>1901306</v>
      </c>
      <c r="M297" s="3">
        <v>1893180</v>
      </c>
      <c r="N297" s="3">
        <v>2112562</v>
      </c>
      <c r="O297" s="3">
        <v>2112562</v>
      </c>
      <c r="P297" s="3">
        <v>2112562</v>
      </c>
      <c r="Q297" s="15">
        <v>2031100</v>
      </c>
      <c r="R297" s="3">
        <v>24416900</v>
      </c>
      <c r="S297" s="3">
        <v>2038997</v>
      </c>
      <c r="T297" s="87">
        <f t="shared" si="14"/>
        <v>26455897</v>
      </c>
    </row>
    <row r="298" spans="1:21" x14ac:dyDescent="0.3">
      <c r="B298" s="24"/>
      <c r="C298" s="61" t="s">
        <v>627</v>
      </c>
      <c r="D298" s="62"/>
      <c r="E298" s="62"/>
      <c r="F298" s="63">
        <f t="shared" ref="F298:P298" si="15">SUM(F6:F297)</f>
        <v>719095562</v>
      </c>
      <c r="G298" s="63">
        <f t="shared" si="15"/>
        <v>719960360</v>
      </c>
      <c r="H298" s="63">
        <f t="shared" si="15"/>
        <v>797111063</v>
      </c>
      <c r="I298" s="63">
        <f t="shared" si="15"/>
        <v>712204374</v>
      </c>
      <c r="J298" s="63">
        <f t="shared" si="15"/>
        <v>698186776</v>
      </c>
      <c r="K298" s="63">
        <f t="shared" si="15"/>
        <v>712683866</v>
      </c>
      <c r="L298" s="63">
        <f t="shared" si="15"/>
        <v>785878104</v>
      </c>
      <c r="M298" s="63">
        <f t="shared" si="15"/>
        <v>736325940</v>
      </c>
      <c r="N298" s="63">
        <f t="shared" si="15"/>
        <v>703088526</v>
      </c>
      <c r="O298" s="63">
        <f t="shared" si="15"/>
        <v>677145764</v>
      </c>
      <c r="P298" s="63">
        <f t="shared" si="15"/>
        <v>670492807</v>
      </c>
      <c r="Q298" s="63">
        <f>SUM(Q6:Q288)</f>
        <v>450992506</v>
      </c>
      <c r="R298" s="63">
        <f>SUM(R6:R297)</f>
        <v>9042480924</v>
      </c>
      <c r="S298" s="63">
        <f>SUM(S6:S297)</f>
        <v>533420538</v>
      </c>
      <c r="T298" s="63">
        <f>SUM(T7:T297)</f>
        <v>9966305516</v>
      </c>
      <c r="U298" s="56"/>
    </row>
  </sheetData>
  <mergeCells count="213">
    <mergeCell ref="A9:A10"/>
    <mergeCell ref="D9:D10"/>
    <mergeCell ref="F9:F10"/>
    <mergeCell ref="G9:G10"/>
    <mergeCell ref="H9:H10"/>
    <mergeCell ref="A2:T2"/>
    <mergeCell ref="A3:T3"/>
    <mergeCell ref="A4:T4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R6:R8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O11:O12"/>
    <mergeCell ref="Q11:Q12"/>
    <mergeCell ref="A11:A12"/>
    <mergeCell ref="D11:D12"/>
    <mergeCell ref="F11:F12"/>
    <mergeCell ref="H11:H12"/>
    <mergeCell ref="O13:O14"/>
    <mergeCell ref="P13:P14"/>
    <mergeCell ref="I13:I14"/>
    <mergeCell ref="J13:J14"/>
    <mergeCell ref="K13:K14"/>
    <mergeCell ref="L13:L14"/>
    <mergeCell ref="M13:M14"/>
    <mergeCell ref="N13:N14"/>
    <mergeCell ref="G11:G12"/>
    <mergeCell ref="P11:P12"/>
    <mergeCell ref="A13:A14"/>
    <mergeCell ref="D13:D14"/>
    <mergeCell ref="F13:F14"/>
    <mergeCell ref="G13:G14"/>
    <mergeCell ref="H13:H14"/>
    <mergeCell ref="L29:L30"/>
    <mergeCell ref="M29:M30"/>
    <mergeCell ref="N29:N30"/>
    <mergeCell ref="O29:O30"/>
    <mergeCell ref="P29:P30"/>
    <mergeCell ref="Q29:Q30"/>
    <mergeCell ref="J25:J26"/>
    <mergeCell ref="K25:K26"/>
    <mergeCell ref="L25:L26"/>
    <mergeCell ref="M25:M26"/>
    <mergeCell ref="A29:A30"/>
    <mergeCell ref="D29:D30"/>
    <mergeCell ref="F29:F30"/>
    <mergeCell ref="G29:G30"/>
    <mergeCell ref="H29:H30"/>
    <mergeCell ref="I29:I30"/>
    <mergeCell ref="J29:J30"/>
    <mergeCell ref="K29:K30"/>
    <mergeCell ref="R15:R16"/>
    <mergeCell ref="D27:D28"/>
    <mergeCell ref="F27:F28"/>
    <mergeCell ref="G27:G28"/>
    <mergeCell ref="P27:P28"/>
    <mergeCell ref="K17:K18"/>
    <mergeCell ref="J17:J18"/>
    <mergeCell ref="H17:H18"/>
    <mergeCell ref="L17:L18"/>
    <mergeCell ref="A17:A18"/>
    <mergeCell ref="F17:F18"/>
    <mergeCell ref="D17:D18"/>
    <mergeCell ref="H21:H22"/>
    <mergeCell ref="I21:I22"/>
    <mergeCell ref="G17:G18"/>
    <mergeCell ref="N25:N26"/>
    <mergeCell ref="G15:G16"/>
    <mergeCell ref="H15:H16"/>
    <mergeCell ref="Q15:Q16"/>
    <mergeCell ref="A15:A16"/>
    <mergeCell ref="F15:F16"/>
    <mergeCell ref="D15:D16"/>
    <mergeCell ref="I15:I16"/>
    <mergeCell ref="J15:J16"/>
    <mergeCell ref="K15:K16"/>
    <mergeCell ref="L15:L16"/>
    <mergeCell ref="M15:M16"/>
    <mergeCell ref="N15:N16"/>
    <mergeCell ref="O15:O16"/>
    <mergeCell ref="Q13:Q14"/>
    <mergeCell ref="R13:R14"/>
    <mergeCell ref="S13:S14"/>
    <mergeCell ref="T13:T14"/>
    <mergeCell ref="T15:T16"/>
    <mergeCell ref="O21:O22"/>
    <mergeCell ref="P21:P22"/>
    <mergeCell ref="Q21:Q22"/>
    <mergeCell ref="M17:M18"/>
    <mergeCell ref="N17:N18"/>
    <mergeCell ref="N21:N22"/>
    <mergeCell ref="M21:M22"/>
    <mergeCell ref="O17:O18"/>
    <mergeCell ref="P17:P18"/>
    <mergeCell ref="Q17:Q18"/>
    <mergeCell ref="R17:R18"/>
    <mergeCell ref="S15:S16"/>
    <mergeCell ref="P15:P16"/>
    <mergeCell ref="R21:R22"/>
    <mergeCell ref="S21:S22"/>
    <mergeCell ref="T21:T22"/>
    <mergeCell ref="R29:R30"/>
    <mergeCell ref="S29:S30"/>
    <mergeCell ref="T29:T30"/>
    <mergeCell ref="A31:A32"/>
    <mergeCell ref="O25:O26"/>
    <mergeCell ref="P25:P26"/>
    <mergeCell ref="Q25:Q26"/>
    <mergeCell ref="R25:R26"/>
    <mergeCell ref="S25:S26"/>
    <mergeCell ref="T25:T26"/>
    <mergeCell ref="A27:A28"/>
    <mergeCell ref="D25:D26"/>
    <mergeCell ref="F25:F26"/>
    <mergeCell ref="G25:G26"/>
    <mergeCell ref="H25:H26"/>
    <mergeCell ref="I25:I26"/>
    <mergeCell ref="M31:M32"/>
    <mergeCell ref="Q27:Q28"/>
    <mergeCell ref="R27:R28"/>
    <mergeCell ref="S27:S28"/>
    <mergeCell ref="T27:T28"/>
    <mergeCell ref="N31:N32"/>
    <mergeCell ref="O31:O32"/>
    <mergeCell ref="P31:P32"/>
    <mergeCell ref="A19:A20"/>
    <mergeCell ref="A21:A22"/>
    <mergeCell ref="A23:A24"/>
    <mergeCell ref="A25:A26"/>
    <mergeCell ref="D21:D22"/>
    <mergeCell ref="F21:F22"/>
    <mergeCell ref="T17:T18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S17:S18"/>
    <mergeCell ref="T23:T24"/>
    <mergeCell ref="J21:J22"/>
    <mergeCell ref="K21:K22"/>
    <mergeCell ref="L21:L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I17:I18"/>
    <mergeCell ref="I31:I32"/>
    <mergeCell ref="J31:J32"/>
    <mergeCell ref="K31:K32"/>
    <mergeCell ref="L31:L32"/>
    <mergeCell ref="A33:A34"/>
    <mergeCell ref="Q31:Q32"/>
    <mergeCell ref="R31:R32"/>
    <mergeCell ref="S31:S32"/>
    <mergeCell ref="G21:G22"/>
    <mergeCell ref="H27:H28"/>
    <mergeCell ref="I27:I28"/>
    <mergeCell ref="J27:J28"/>
    <mergeCell ref="K27:K28"/>
    <mergeCell ref="L27:L28"/>
    <mergeCell ref="M27:M28"/>
    <mergeCell ref="N27:N28"/>
    <mergeCell ref="O27:O28"/>
    <mergeCell ref="N23:N24"/>
    <mergeCell ref="O23:O24"/>
    <mergeCell ref="P23:P24"/>
    <mergeCell ref="Q23:Q24"/>
    <mergeCell ref="R23:R24"/>
    <mergeCell ref="S23:S24"/>
    <mergeCell ref="T31:T32"/>
    <mergeCell ref="A35:A36"/>
    <mergeCell ref="A37:A38"/>
    <mergeCell ref="A39:A40"/>
    <mergeCell ref="D286:E286"/>
    <mergeCell ref="D31:D32"/>
    <mergeCell ref="F31:F32"/>
    <mergeCell ref="G31:G32"/>
    <mergeCell ref="H31:H3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cp:lastPrinted>2023-01-18T15:28:31Z</cp:lastPrinted>
  <dcterms:created xsi:type="dcterms:W3CDTF">2022-01-21T13:14:22Z</dcterms:created>
  <dcterms:modified xsi:type="dcterms:W3CDTF">2023-01-30T14:20:47Z</dcterms:modified>
</cp:coreProperties>
</file>