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645" activeTab="0"/>
  </bookViews>
  <sheets>
    <sheet name="total de asignaciones 7º 5189" sheetId="1" r:id="rId1"/>
    <sheet name="Niveles y Grupos" sheetId="2" r:id="rId2"/>
  </sheets>
  <definedNames>
    <definedName name="_xlnm._FilterDatabase" localSheetId="0" hidden="1">'total de asignaciones 7º 5189'!$A$4:$V$184</definedName>
    <definedName name="_xlnm.Print_Area" localSheetId="0">'total de asignaciones 7º 5189'!$A$1:$V$184</definedName>
    <definedName name="_xlnm.Print_Titles" localSheetId="0">'total de asignaciones 7º 5189'!$1:$4</definedName>
  </definedNames>
  <calcPr fullCalcOnLoad="1"/>
</workbook>
</file>

<file path=xl/comments1.xml><?xml version="1.0" encoding="utf-8"?>
<comments xmlns="http://schemas.openxmlformats.org/spreadsheetml/2006/main">
  <authors>
    <author>Gloria Benitez</author>
  </authors>
  <commentList>
    <comment ref="E4" authorId="0">
      <text>
        <r>
          <rPr>
            <sz val="9"/>
            <rFont val="Tahoma"/>
            <family val="2"/>
          </rPr>
          <t>Permanente
Contratado
Comisionado</t>
        </r>
      </text>
    </comment>
  </commentList>
</comments>
</file>

<file path=xl/sharedStrings.xml><?xml version="1.0" encoding="utf-8"?>
<sst xmlns="http://schemas.openxmlformats.org/spreadsheetml/2006/main" count="320" uniqueCount="143">
  <si>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</si>
  <si>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</si>
  <si>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</si>
  <si>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</si>
  <si>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</si>
  <si>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</si>
  <si>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</si>
  <si>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</si>
  <si>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</si>
  <si>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</si>
  <si>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</si>
  <si>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</si>
  <si>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</si>
  <si>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</si>
  <si>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</si>
  <si>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</si>
  <si>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</si>
  <si>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</si>
  <si>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</si>
  <si>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</si>
  <si>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</si>
  <si>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</si>
  <si>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MONTO TOTAL</t>
  </si>
  <si>
    <t xml:space="preserve">PLANILLA GENERAL DE PAGOS </t>
  </si>
  <si>
    <t xml:space="preserve">MONTO A DICIEMBRE </t>
  </si>
  <si>
    <t>Otros Gastos del Personal</t>
  </si>
  <si>
    <t xml:space="preserve">Jornales </t>
  </si>
  <si>
    <t>Honorarios Profesionales</t>
  </si>
  <si>
    <t>Permanente</t>
  </si>
  <si>
    <t>Contratado</t>
  </si>
  <si>
    <t>Nivel 100 - Servicios personales </t>
  </si>
  <si>
    <t>Grupo 110 - Remuneraciones básicas</t>
  </si>
  <si>
    <t>111 - Sueldos </t>
  </si>
  <si>
    <t>112 - Dietas </t>
  </si>
  <si>
    <t>113 - Gasto de Representación </t>
  </si>
  <si>
    <t>114 - Aguinaldo </t>
  </si>
  <si>
    <t>Grupo 120 - Remuneraciones temporales </t>
  </si>
  <si>
    <t>122 - Gasto de Residencia </t>
  </si>
  <si>
    <t>123 -  Remuneraciones Extraordinarias</t>
  </si>
  <si>
    <t>125 -  Remuneración Adicional </t>
  </si>
  <si>
    <t>Otros que la institución disponga y haya asignado a sus funcionarios/as.</t>
  </si>
  <si>
    <t>Grupo 130 - Asginaciones Complementarias </t>
  </si>
  <si>
    <t>131 - Subsidio Familiar</t>
  </si>
  <si>
    <t>133 - Bonificaciones y Gratificaciones</t>
  </si>
  <si>
    <t>137 - Gratificaciones por Servicios Especiales </t>
  </si>
  <si>
    <t>Grupo 140 - Personal Contratado </t>
  </si>
  <si>
    <t>141 - Contratación del Personal Técnico</t>
  </si>
  <si>
    <t>142 - Contratación del Personal de Salud</t>
  </si>
  <si>
    <t>144 - Jornales </t>
  </si>
  <si>
    <t>145 - Honorarios Profesionales </t>
  </si>
  <si>
    <t>147 - Contrataciones del Personal para Programas de Alimentación Escolar y Control Sanitario </t>
  </si>
  <si>
    <t>Grupo 160 - Remuneraciones por Servicios en el Exterior</t>
  </si>
  <si>
    <t>161 - Sueldos</t>
  </si>
  <si>
    <t>162 - Gastos de Representación </t>
  </si>
  <si>
    <t>163 - Aguinaldo </t>
  </si>
  <si>
    <t>Grupo 190 - Otros Gastos del Personal </t>
  </si>
  <si>
    <t>191 - Subsidio para la Salud</t>
  </si>
  <si>
    <t>199 - Otros Gastos del Personal </t>
  </si>
  <si>
    <t>Nivel 200 - Servicios No Personales </t>
  </si>
  <si>
    <t>Grupo 230 - Pasajes y Viáticos </t>
  </si>
  <si>
    <t>231 - Pasajes</t>
  </si>
  <si>
    <t>232 - Viáticos y Movilidad</t>
  </si>
  <si>
    <t>239 - Pasajes y Viáticos, Varios </t>
  </si>
  <si>
    <t>Nivel 800 - Transferencias</t>
  </si>
  <si>
    <t>Grupo 840 - Transferencias Corr. al Sector Privado </t>
  </si>
  <si>
    <t>841 - Becas</t>
  </si>
  <si>
    <t>845 - Indenizaciones </t>
  </si>
  <si>
    <t>849 - Otras Trans. Corrientes </t>
  </si>
  <si>
    <t>143 - Contratación ocasional de Personal Docente y de Blanco</t>
  </si>
  <si>
    <t>146 - Contratación de Personal de Servicio en el Exterior</t>
  </si>
  <si>
    <t>148 - Contratación de Personal Docente para Cursos Especializados</t>
  </si>
  <si>
    <t>192 - Seguro de Vida</t>
  </si>
  <si>
    <t>193 - Subsidio anual para adq. de eq. y vestuarios del Pers. FFPP</t>
  </si>
  <si>
    <t>194 - Subsidio para la Salud de las Fuerzas Públicas</t>
  </si>
  <si>
    <t>195 - Bonificación Familiar para los Efectivos de las Fuerzas Públicas</t>
  </si>
  <si>
    <t>Otros Recursos que la institución disponga y haya asignado a sus funcionarios/as.</t>
  </si>
  <si>
    <t>Nery Osvaldo Britez Ayala</t>
  </si>
  <si>
    <t>Aguinaldo</t>
  </si>
  <si>
    <t>Lidia Marciana Aquino Ruiz Diaz</t>
  </si>
  <si>
    <t>Wilmar Cabrera Moral</t>
  </si>
  <si>
    <t>Pamela Jacqueline Gonzalez Gomez</t>
  </si>
  <si>
    <t>Arem José Gonzalez Marecos</t>
  </si>
  <si>
    <t>Domingo Ramon Aquino Almada</t>
  </si>
  <si>
    <t>Liliana Lucia Perez Velazquez</t>
  </si>
  <si>
    <t>Gladys Estela Quiñonez Benitez</t>
  </si>
  <si>
    <t>Sady Carina Nuñez Lopez</t>
  </si>
  <si>
    <t xml:space="preserve">Yamila Anabel Sosa </t>
  </si>
  <si>
    <t>Eliana Andrea Ortiz Velazquez</t>
  </si>
  <si>
    <t>Freddy Fernando Rolon Grance</t>
  </si>
  <si>
    <t>Juan Javier Ramirez Ortega</t>
  </si>
  <si>
    <t>Ruben Dario Vera Zapata</t>
  </si>
  <si>
    <t xml:space="preserve">Roberto Maria Arrellaga </t>
  </si>
  <si>
    <t>Edgar Luis Cabrera Lezcano</t>
  </si>
  <si>
    <t>Luis Alberto Torres Sanabria</t>
  </si>
  <si>
    <t>Rigoberto Vera</t>
  </si>
  <si>
    <t>Heriberto Dolores Jimenez Baez</t>
  </si>
  <si>
    <t>Esteban Alfonso Portillo</t>
  </si>
  <si>
    <t>Selma Patrocinia Estigarribia Navarro</t>
  </si>
  <si>
    <t>Hugo Enrique Vargas Jara</t>
  </si>
  <si>
    <t>Cristhian Joel Godoy Sanchez</t>
  </si>
  <si>
    <t>Cesar Anibal Rivas Ortiz</t>
  </si>
  <si>
    <t>Nelson Aquino Vargas</t>
  </si>
  <si>
    <t>Carlos Ruben Castillo Ferreira</t>
  </si>
  <si>
    <t>Rosa Ramona Velazquez Franco</t>
  </si>
  <si>
    <t>Francisco Gomez Gonzalez</t>
  </si>
  <si>
    <t>Eumelia Mercedes Noguera Garay</t>
  </si>
  <si>
    <t>Mirian Paola Lopez Cardozo</t>
  </si>
  <si>
    <t>Graciano Rios Maidana</t>
  </si>
  <si>
    <t>Ester Liliana Fleitas de Galeano</t>
  </si>
  <si>
    <t>Clarissa Mariel Romero Cubilla</t>
  </si>
  <si>
    <t>Dietas</t>
  </si>
  <si>
    <t>Oscar Matias Rafael Resquin Franco</t>
  </si>
  <si>
    <t>Oscar Avelino Velazquez Gunther</t>
  </si>
  <si>
    <t>Raul Eligio Benitez Riquelme</t>
  </si>
  <si>
    <t>Roberto Rolon Leguizamon</t>
  </si>
  <si>
    <t>Roberto Carlos Benegas</t>
  </si>
  <si>
    <t>Maria Estela Alegre Medina</t>
  </si>
  <si>
    <t>Mirta Graciela Viana Sanabria</t>
  </si>
  <si>
    <t>Nestor Daniel Villalba Medonza</t>
  </si>
  <si>
    <t>Francisco José Torres Fleitas</t>
  </si>
  <si>
    <t>Alma Lucero Selena Coronel Cantero</t>
  </si>
  <si>
    <t>Contratación de Personal Docente o Instructores</t>
  </si>
  <si>
    <t>Cinthia Catalina Sanchez Vega</t>
  </si>
  <si>
    <t>Lourdes Ines Avalos de Rodas</t>
  </si>
  <si>
    <t>Carlos Miguel Riveros Martinez</t>
  </si>
  <si>
    <t>CORRESPONDIENTE AL EJERCICIO FISCAL 2023</t>
  </si>
  <si>
    <t xml:space="preserve">Francisco Perez Barrios </t>
  </si>
  <si>
    <t>Jornales</t>
  </si>
  <si>
    <t>Angel Pablino Benitez Miranda</t>
  </si>
  <si>
    <t>Mirta Estela Fleitas Barrientos</t>
  </si>
  <si>
    <t>Odilia  Isabel Gayoso de barreto</t>
  </si>
  <si>
    <t xml:space="preserve">Sueldos </t>
  </si>
  <si>
    <t>Luis Fernando Zaracho</t>
  </si>
  <si>
    <t>Diego Manuel Gonzalez Zaracho</t>
  </si>
  <si>
    <t>Felix Rolando Vera Montiel</t>
  </si>
  <si>
    <t>Nelson Ortega Gonzalez</t>
  </si>
  <si>
    <t>Rocio Mabel Gonzalez Vazquez</t>
  </si>
  <si>
    <t>jornales</t>
  </si>
  <si>
    <t>Chabely Andrea Fretes Acosta</t>
  </si>
  <si>
    <t xml:space="preserve">Nestor Miguel Estigarribia Caceres </t>
  </si>
  <si>
    <t>AGUINALDO 2023</t>
  </si>
  <si>
    <t>MUNICIPALIDAD DE CARAGUATAY</t>
  </si>
  <si>
    <t xml:space="preserve">Bonif. </t>
  </si>
</sst>
</file>

<file path=xl/styles.xml><?xml version="1.0" encoding="utf-8"?>
<styleSheet xmlns="http://schemas.openxmlformats.org/spreadsheetml/2006/main">
  <numFmts count="21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;[Red]#,##0"/>
    <numFmt numFmtId="175" formatCode="_-[$€]* #,##0.00_-;\-[$€]* #,##0.00_-;_-[$€]* &quot;-&quot;??_-;_-@_-"/>
    <numFmt numFmtId="176" formatCode="_-* #,##0_-;\-* #,##0_-;_-* &quot;-&quot;??_-;_-@_-"/>
  </numFmts>
  <fonts count="51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9"/>
      <name val="Tahoma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1" fillId="0" borderId="0" xfId="0" applyFont="1" applyAlignment="1">
      <alignment/>
    </xf>
    <xf numFmtId="3" fontId="3" fillId="0" borderId="0" xfId="51" applyNumberFormat="1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/>
    </xf>
    <xf numFmtId="174" fontId="7" fillId="35" borderId="13" xfId="0" applyNumberFormat="1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174" fontId="1" fillId="0" borderId="0" xfId="0" applyNumberFormat="1" applyFont="1" applyAlignment="1">
      <alignment/>
    </xf>
    <xf numFmtId="3" fontId="3" fillId="35" borderId="17" xfId="51" applyNumberFormat="1" applyFont="1" applyFill="1" applyBorder="1" applyAlignment="1">
      <alignment horizontal="right"/>
    </xf>
    <xf numFmtId="174" fontId="7" fillId="35" borderId="13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34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6" fontId="1" fillId="0" borderId="10" xfId="50" applyNumberFormat="1" applyFont="1" applyBorder="1" applyAlignment="1">
      <alignment horizontal="right"/>
    </xf>
    <xf numFmtId="176" fontId="1" fillId="0" borderId="10" xfId="50" applyNumberFormat="1" applyFont="1" applyBorder="1" applyAlignment="1">
      <alignment/>
    </xf>
    <xf numFmtId="176" fontId="1" fillId="0" borderId="14" xfId="50" applyNumberFormat="1" applyFont="1" applyBorder="1" applyAlignment="1">
      <alignment horizontal="right"/>
    </xf>
    <xf numFmtId="176" fontId="1" fillId="0" borderId="14" xfId="50" applyNumberFormat="1" applyFont="1" applyBorder="1" applyAlignment="1">
      <alignment/>
    </xf>
    <xf numFmtId="176" fontId="1" fillId="0" borderId="22" xfId="50" applyNumberFormat="1" applyFont="1" applyBorder="1" applyAlignment="1">
      <alignment horizontal="right"/>
    </xf>
    <xf numFmtId="176" fontId="1" fillId="0" borderId="17" xfId="50" applyNumberFormat="1" applyFont="1" applyBorder="1" applyAlignment="1">
      <alignment horizontal="right"/>
    </xf>
    <xf numFmtId="176" fontId="1" fillId="0" borderId="16" xfId="50" applyNumberFormat="1" applyFont="1" applyBorder="1" applyAlignment="1">
      <alignment horizontal="right"/>
    </xf>
    <xf numFmtId="176" fontId="1" fillId="34" borderId="14" xfId="50" applyNumberFormat="1" applyFont="1" applyFill="1" applyBorder="1" applyAlignment="1">
      <alignment horizontal="right"/>
    </xf>
    <xf numFmtId="176" fontId="1" fillId="34" borderId="10" xfId="50" applyNumberFormat="1" applyFont="1" applyFill="1" applyBorder="1" applyAlignment="1">
      <alignment horizontal="right"/>
    </xf>
    <xf numFmtId="176" fontId="1" fillId="33" borderId="19" xfId="50" applyNumberFormat="1" applyFont="1" applyFill="1" applyBorder="1" applyAlignment="1">
      <alignment horizontal="right"/>
    </xf>
    <xf numFmtId="176" fontId="1" fillId="33" borderId="19" xfId="50" applyNumberFormat="1" applyFont="1" applyFill="1" applyBorder="1" applyAlignment="1">
      <alignment/>
    </xf>
    <xf numFmtId="176" fontId="1" fillId="34" borderId="17" xfId="50" applyNumberFormat="1" applyFont="1" applyFill="1" applyBorder="1" applyAlignment="1">
      <alignment horizontal="right"/>
    </xf>
    <xf numFmtId="176" fontId="1" fillId="33" borderId="21" xfId="50" applyNumberFormat="1" applyFont="1" applyFill="1" applyBorder="1" applyAlignment="1">
      <alignment horizontal="right"/>
    </xf>
    <xf numFmtId="174" fontId="7" fillId="35" borderId="13" xfId="0" applyNumberFormat="1" applyFont="1" applyFill="1" applyBorder="1" applyAlignment="1">
      <alignment horizontal="center"/>
    </xf>
    <xf numFmtId="0" fontId="9" fillId="13" borderId="0" xfId="0" applyFont="1" applyFill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9" fillId="7" borderId="0" xfId="0" applyFont="1" applyFill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9" fillId="36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justify" vertical="center"/>
    </xf>
    <xf numFmtId="0" fontId="9" fillId="37" borderId="0" xfId="0" applyFont="1" applyFill="1" applyAlignment="1">
      <alignment horizontal="justify" vertical="center"/>
    </xf>
    <xf numFmtId="0" fontId="9" fillId="38" borderId="0" xfId="0" applyFont="1" applyFill="1" applyAlignment="1">
      <alignment horizontal="justify" vertical="center"/>
    </xf>
    <xf numFmtId="0" fontId="9" fillId="11" borderId="0" xfId="0" applyFont="1" applyFill="1" applyAlignment="1">
      <alignment horizontal="justify" vertical="center"/>
    </xf>
    <xf numFmtId="0" fontId="1" fillId="34" borderId="13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176" fontId="1" fillId="34" borderId="10" xfId="50" applyNumberFormat="1" applyFont="1" applyFill="1" applyBorder="1" applyAlignment="1">
      <alignment/>
    </xf>
    <xf numFmtId="0" fontId="1" fillId="34" borderId="0" xfId="0" applyFont="1" applyFill="1" applyAlignment="1">
      <alignment/>
    </xf>
    <xf numFmtId="3" fontId="1" fillId="34" borderId="0" xfId="0" applyNumberFormat="1" applyFont="1" applyFill="1" applyAlignment="1">
      <alignment/>
    </xf>
    <xf numFmtId="176" fontId="1" fillId="34" borderId="17" xfId="50" applyNumberFormat="1" applyFont="1" applyFill="1" applyBorder="1" applyAlignment="1">
      <alignment/>
    </xf>
    <xf numFmtId="176" fontId="1" fillId="34" borderId="14" xfId="50" applyNumberFormat="1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176" fontId="1" fillId="0" borderId="21" xfId="5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3" fillId="33" borderId="10" xfId="51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4" xfId="0" applyFont="1" applyBorder="1" applyAlignment="1">
      <alignment/>
    </xf>
    <xf numFmtId="3" fontId="3" fillId="33" borderId="14" xfId="51" applyNumberFormat="1" applyFont="1" applyFill="1" applyBorder="1" applyAlignment="1">
      <alignment horizontal="right"/>
    </xf>
    <xf numFmtId="3" fontId="3" fillId="33" borderId="14" xfId="51" applyNumberFormat="1" applyFont="1" applyFill="1" applyBorder="1" applyAlignment="1">
      <alignment/>
    </xf>
    <xf numFmtId="3" fontId="1" fillId="33" borderId="21" xfId="51" applyNumberFormat="1" applyFont="1" applyFill="1" applyBorder="1" applyAlignment="1">
      <alignment horizontal="right"/>
    </xf>
    <xf numFmtId="3" fontId="1" fillId="33" borderId="21" xfId="51" applyNumberFormat="1" applyFont="1" applyFill="1" applyBorder="1" applyAlignment="1">
      <alignment/>
    </xf>
    <xf numFmtId="176" fontId="1" fillId="0" borderId="18" xfId="50" applyNumberFormat="1" applyFont="1" applyBorder="1" applyAlignment="1">
      <alignment horizontal="right"/>
    </xf>
    <xf numFmtId="174" fontId="3" fillId="0" borderId="12" xfId="51" applyNumberFormat="1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" fillId="0" borderId="23" xfId="0" applyFont="1" applyBorder="1" applyAlignment="1">
      <alignment/>
    </xf>
    <xf numFmtId="3" fontId="1" fillId="0" borderId="23" xfId="0" applyNumberFormat="1" applyFont="1" applyBorder="1" applyAlignment="1">
      <alignment/>
    </xf>
    <xf numFmtId="176" fontId="1" fillId="34" borderId="16" xfId="50" applyNumberFormat="1" applyFont="1" applyFill="1" applyBorder="1" applyAlignment="1">
      <alignment/>
    </xf>
    <xf numFmtId="3" fontId="3" fillId="34" borderId="17" xfId="51" applyNumberFormat="1" applyFont="1" applyFill="1" applyBorder="1" applyAlignment="1">
      <alignment horizontal="right"/>
    </xf>
    <xf numFmtId="174" fontId="1" fillId="0" borderId="23" xfId="0" applyNumberFormat="1" applyFont="1" applyBorder="1" applyAlignment="1">
      <alignment/>
    </xf>
    <xf numFmtId="176" fontId="1" fillId="0" borderId="17" xfId="5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176" fontId="1" fillId="0" borderId="10" xfId="50" applyNumberFormat="1" applyFont="1" applyFill="1" applyBorder="1" applyAlignment="1">
      <alignment horizontal="right"/>
    </xf>
    <xf numFmtId="0" fontId="1" fillId="34" borderId="21" xfId="0" applyFont="1" applyFill="1" applyBorder="1" applyAlignment="1">
      <alignment horizontal="center"/>
    </xf>
    <xf numFmtId="176" fontId="1" fillId="0" borderId="15" xfId="50" applyNumberFormat="1" applyFont="1" applyBorder="1" applyAlignment="1">
      <alignment horizontal="right"/>
    </xf>
    <xf numFmtId="176" fontId="1" fillId="34" borderId="21" xfId="5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15" xfId="0" applyFont="1" applyFill="1" applyBorder="1" applyAlignment="1">
      <alignment horizontal="center"/>
    </xf>
    <xf numFmtId="176" fontId="1" fillId="34" borderId="15" xfId="5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4" fontId="1" fillId="0" borderId="24" xfId="0" applyNumberFormat="1" applyFont="1" applyFill="1" applyBorder="1" applyAlignment="1">
      <alignment/>
    </xf>
    <xf numFmtId="176" fontId="1" fillId="33" borderId="22" xfId="50" applyNumberFormat="1" applyFont="1" applyFill="1" applyBorder="1" applyAlignment="1">
      <alignment horizontal="right"/>
    </xf>
    <xf numFmtId="176" fontId="1" fillId="33" borderId="22" xfId="50" applyNumberFormat="1" applyFont="1" applyFill="1" applyBorder="1" applyAlignment="1">
      <alignment/>
    </xf>
    <xf numFmtId="3" fontId="3" fillId="34" borderId="10" xfId="51" applyNumberFormat="1" applyFont="1" applyFill="1" applyBorder="1" applyAlignment="1">
      <alignment horizontal="right"/>
    </xf>
    <xf numFmtId="0" fontId="1" fillId="0" borderId="25" xfId="0" applyFont="1" applyBorder="1" applyAlignment="1">
      <alignment/>
    </xf>
    <xf numFmtId="3" fontId="1" fillId="0" borderId="25" xfId="0" applyNumberFormat="1" applyFont="1" applyBorder="1" applyAlignment="1">
      <alignment/>
    </xf>
    <xf numFmtId="176" fontId="1" fillId="34" borderId="18" xfId="50" applyNumberFormat="1" applyFont="1" applyFill="1" applyBorder="1" applyAlignment="1">
      <alignment horizontal="right"/>
    </xf>
    <xf numFmtId="176" fontId="1" fillId="34" borderId="21" xfId="50" applyNumberFormat="1" applyFont="1" applyFill="1" applyBorder="1" applyAlignment="1">
      <alignment horizontal="right"/>
    </xf>
    <xf numFmtId="0" fontId="3" fillId="34" borderId="16" xfId="0" applyFont="1" applyFill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174" fontId="3" fillId="39" borderId="16" xfId="51" applyNumberFormat="1" applyFont="1" applyFill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174" fontId="3" fillId="0" borderId="26" xfId="0" applyNumberFormat="1" applyFont="1" applyFill="1" applyBorder="1" applyAlignment="1">
      <alignment horizontal="center" vertical="center" wrapText="1"/>
    </xf>
    <xf numFmtId="174" fontId="3" fillId="0" borderId="27" xfId="0" applyNumberFormat="1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6" fontId="1" fillId="0" borderId="13" xfId="50" applyNumberFormat="1" applyFont="1" applyBorder="1" applyAlignment="1">
      <alignment horizontal="right"/>
    </xf>
    <xf numFmtId="174" fontId="3" fillId="0" borderId="17" xfId="51" applyNumberFormat="1" applyFont="1" applyBorder="1" applyAlignment="1">
      <alignment horizontal="center" vertical="center" wrapText="1"/>
    </xf>
    <xf numFmtId="174" fontId="1" fillId="34" borderId="13" xfId="51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74" fontId="3" fillId="0" borderId="18" xfId="0" applyNumberFormat="1" applyFont="1" applyBorder="1" applyAlignment="1">
      <alignment horizontal="center" vertical="center" wrapText="1"/>
    </xf>
    <xf numFmtId="174" fontId="3" fillId="0" borderId="27" xfId="0" applyNumberFormat="1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174" fontId="3" fillId="0" borderId="18" xfId="0" applyNumberFormat="1" applyFont="1" applyBorder="1" applyAlignment="1">
      <alignment horizontal="center" vertical="center"/>
    </xf>
    <xf numFmtId="174" fontId="3" fillId="0" borderId="27" xfId="0" applyNumberFormat="1" applyFont="1" applyBorder="1" applyAlignment="1">
      <alignment horizontal="center" vertical="center"/>
    </xf>
    <xf numFmtId="174" fontId="3" fillId="0" borderId="16" xfId="0" applyNumberFormat="1" applyFont="1" applyBorder="1" applyAlignment="1">
      <alignment horizontal="center" vertical="center"/>
    </xf>
    <xf numFmtId="174" fontId="3" fillId="34" borderId="26" xfId="51" applyNumberFormat="1" applyFont="1" applyFill="1" applyBorder="1" applyAlignment="1">
      <alignment horizontal="center" vertical="center" wrapText="1"/>
    </xf>
    <xf numFmtId="174" fontId="3" fillId="34" borderId="27" xfId="51" applyNumberFormat="1" applyFont="1" applyFill="1" applyBorder="1" applyAlignment="1">
      <alignment horizontal="center" vertical="center" wrapText="1"/>
    </xf>
    <xf numFmtId="174" fontId="3" fillId="34" borderId="16" xfId="51" applyNumberFormat="1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174" fontId="3" fillId="0" borderId="26" xfId="51" applyNumberFormat="1" applyFont="1" applyBorder="1" applyAlignment="1">
      <alignment horizontal="center" vertical="center" wrapText="1"/>
    </xf>
    <xf numFmtId="174" fontId="3" fillId="0" borderId="27" xfId="51" applyNumberFormat="1" applyFont="1" applyBorder="1" applyAlignment="1">
      <alignment horizontal="center" vertical="center" wrapText="1"/>
    </xf>
    <xf numFmtId="174" fontId="3" fillId="0" borderId="26" xfId="0" applyNumberFormat="1" applyFont="1" applyBorder="1" applyAlignment="1">
      <alignment horizontal="center" vertical="center" wrapText="1"/>
    </xf>
    <xf numFmtId="174" fontId="3" fillId="0" borderId="16" xfId="51" applyNumberFormat="1" applyFont="1" applyBorder="1" applyAlignment="1">
      <alignment horizontal="center" vertical="center" wrapText="1"/>
    </xf>
    <xf numFmtId="174" fontId="3" fillId="34" borderId="26" xfId="0" applyNumberFormat="1" applyFont="1" applyFill="1" applyBorder="1" applyAlignment="1">
      <alignment horizontal="center" vertical="center" wrapText="1"/>
    </xf>
    <xf numFmtId="174" fontId="3" fillId="34" borderId="27" xfId="0" applyNumberFormat="1" applyFont="1" applyFill="1" applyBorder="1" applyAlignment="1">
      <alignment horizontal="center" vertical="center" wrapText="1"/>
    </xf>
    <xf numFmtId="174" fontId="3" fillId="34" borderId="16" xfId="0" applyNumberFormat="1" applyFont="1" applyFill="1" applyBorder="1" applyAlignment="1">
      <alignment horizontal="center" vertical="center" wrapText="1"/>
    </xf>
    <xf numFmtId="174" fontId="3" fillId="39" borderId="26" xfId="51" applyNumberFormat="1" applyFont="1" applyFill="1" applyBorder="1" applyAlignment="1">
      <alignment horizontal="center" vertical="center" wrapText="1"/>
    </xf>
    <xf numFmtId="174" fontId="3" fillId="39" borderId="27" xfId="51" applyNumberFormat="1" applyFont="1" applyFill="1" applyBorder="1" applyAlignment="1">
      <alignment horizontal="center" vertical="center" wrapText="1"/>
    </xf>
    <xf numFmtId="174" fontId="3" fillId="39" borderId="16" xfId="51" applyNumberFormat="1" applyFont="1" applyFill="1" applyBorder="1" applyAlignment="1">
      <alignment horizontal="center" vertical="center" wrapText="1"/>
    </xf>
    <xf numFmtId="3" fontId="3" fillId="34" borderId="26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3" fontId="3" fillId="0" borderId="26" xfId="50" applyNumberFormat="1" applyFont="1" applyBorder="1" applyAlignment="1">
      <alignment horizontal="center" vertical="center" wrapText="1"/>
    </xf>
    <xf numFmtId="3" fontId="3" fillId="0" borderId="27" xfId="50" applyNumberFormat="1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4" fontId="3" fillId="0" borderId="26" xfId="0" applyNumberFormat="1" applyFont="1" applyFill="1" applyBorder="1" applyAlignment="1">
      <alignment horizontal="center" vertical="center" wrapText="1"/>
    </xf>
    <xf numFmtId="174" fontId="3" fillId="0" borderId="27" xfId="0" applyNumberFormat="1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26" xfId="51" applyNumberFormat="1" applyFont="1" applyFill="1" applyBorder="1" applyAlignment="1">
      <alignment horizontal="center" vertical="center" wrapText="1"/>
    </xf>
    <xf numFmtId="174" fontId="3" fillId="0" borderId="27" xfId="51" applyNumberFormat="1" applyFont="1" applyFill="1" applyBorder="1" applyAlignment="1">
      <alignment horizontal="center" vertical="center" wrapText="1"/>
    </xf>
    <xf numFmtId="174" fontId="3" fillId="0" borderId="16" xfId="51" applyNumberFormat="1" applyFont="1" applyFill="1" applyBorder="1" applyAlignment="1">
      <alignment horizontal="center" vertical="center" wrapText="1"/>
    </xf>
    <xf numFmtId="3" fontId="3" fillId="0" borderId="28" xfId="5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174" fontId="7" fillId="35" borderId="29" xfId="0" applyNumberFormat="1" applyFont="1" applyFill="1" applyBorder="1" applyAlignment="1">
      <alignment horizontal="center"/>
    </xf>
    <xf numFmtId="174" fontId="7" fillId="35" borderId="25" xfId="0" applyNumberFormat="1" applyFont="1" applyFill="1" applyBorder="1" applyAlignment="1">
      <alignment horizontal="center"/>
    </xf>
    <xf numFmtId="174" fontId="7" fillId="35" borderId="13" xfId="0" applyNumberFormat="1" applyFont="1" applyFill="1" applyBorder="1" applyAlignment="1">
      <alignment horizontal="center"/>
    </xf>
    <xf numFmtId="174" fontId="3" fillId="39" borderId="18" xfId="51" applyNumberFormat="1" applyFont="1" applyFill="1" applyBorder="1" applyAlignment="1">
      <alignment horizontal="center" vertical="center" wrapText="1"/>
    </xf>
    <xf numFmtId="3" fontId="3" fillId="0" borderId="16" xfId="50" applyNumberFormat="1" applyFont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174" fontId="3" fillId="0" borderId="30" xfId="51" applyNumberFormat="1" applyFont="1" applyFill="1" applyBorder="1" applyAlignment="1">
      <alignment horizontal="center" vertical="center"/>
    </xf>
    <xf numFmtId="174" fontId="3" fillId="0" borderId="22" xfId="51" applyNumberFormat="1" applyFont="1" applyFill="1" applyBorder="1" applyAlignment="1">
      <alignment horizontal="center" vertical="center"/>
    </xf>
    <xf numFmtId="174" fontId="3" fillId="0" borderId="30" xfId="0" applyNumberFormat="1" applyFont="1" applyFill="1" applyBorder="1" applyAlignment="1">
      <alignment horizontal="center" vertical="center" wrapText="1"/>
    </xf>
    <xf numFmtId="174" fontId="3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176" fontId="1" fillId="0" borderId="14" xfId="50" applyNumberFormat="1" applyFont="1" applyFill="1" applyBorder="1" applyAlignment="1">
      <alignment/>
    </xf>
    <xf numFmtId="176" fontId="1" fillId="0" borderId="15" xfId="50" applyNumberFormat="1" applyFont="1" applyFill="1" applyBorder="1" applyAlignment="1">
      <alignment horizontal="right"/>
    </xf>
    <xf numFmtId="176" fontId="1" fillId="0" borderId="22" xfId="50" applyNumberFormat="1" applyFont="1" applyFill="1" applyBorder="1" applyAlignment="1">
      <alignment horizontal="right"/>
    </xf>
    <xf numFmtId="176" fontId="1" fillId="0" borderId="14" xfId="50" applyNumberFormat="1" applyFont="1" applyFill="1" applyBorder="1" applyAlignment="1">
      <alignment horizontal="right"/>
    </xf>
    <xf numFmtId="176" fontId="1" fillId="0" borderId="18" xfId="50" applyNumberFormat="1" applyFont="1" applyFill="1" applyBorder="1" applyAlignment="1">
      <alignment horizontal="right"/>
    </xf>
    <xf numFmtId="176" fontId="1" fillId="0" borderId="16" xfId="50" applyNumberFormat="1" applyFont="1" applyFill="1" applyBorder="1" applyAlignment="1">
      <alignment horizontal="right"/>
    </xf>
    <xf numFmtId="3" fontId="3" fillId="0" borderId="17" xfId="51" applyNumberFormat="1" applyFont="1" applyFill="1" applyBorder="1" applyAlignment="1">
      <alignment horizontal="right"/>
    </xf>
    <xf numFmtId="176" fontId="1" fillId="34" borderId="27" xfId="50" applyNumberFormat="1" applyFont="1" applyFill="1" applyBorder="1" applyAlignment="1">
      <alignment/>
    </xf>
    <xf numFmtId="176" fontId="1" fillId="34" borderId="18" xfId="50" applyNumberFormat="1" applyFont="1" applyFill="1" applyBorder="1" applyAlignment="1">
      <alignment horizontal="center"/>
    </xf>
    <xf numFmtId="176" fontId="1" fillId="34" borderId="27" xfId="50" applyNumberFormat="1" applyFont="1" applyFill="1" applyBorder="1" applyAlignment="1">
      <alignment horizontal="center"/>
    </xf>
    <xf numFmtId="176" fontId="1" fillId="34" borderId="16" xfId="50" applyNumberFormat="1" applyFont="1" applyFill="1" applyBorder="1" applyAlignment="1">
      <alignment horizontal="center"/>
    </xf>
    <xf numFmtId="176" fontId="1" fillId="34" borderId="26" xfId="50" applyNumberFormat="1" applyFont="1" applyFill="1" applyBorder="1" applyAlignment="1">
      <alignment horizontal="center"/>
    </xf>
    <xf numFmtId="176" fontId="1" fillId="34" borderId="26" xfId="50" applyNumberFormat="1" applyFont="1" applyFill="1" applyBorder="1" applyAlignment="1">
      <alignment horizontal="center" vertical="top"/>
    </xf>
    <xf numFmtId="176" fontId="1" fillId="34" borderId="27" xfId="50" applyNumberFormat="1" applyFont="1" applyFill="1" applyBorder="1" applyAlignment="1">
      <alignment horizontal="center" vertical="top"/>
    </xf>
    <xf numFmtId="176" fontId="1" fillId="34" borderId="16" xfId="50" applyNumberFormat="1" applyFont="1" applyFill="1" applyBorder="1" applyAlignment="1">
      <alignment horizontal="center" vertical="top"/>
    </xf>
    <xf numFmtId="176" fontId="1" fillId="0" borderId="26" xfId="50" applyNumberFormat="1" applyFont="1" applyFill="1" applyBorder="1" applyAlignment="1">
      <alignment horizontal="center" vertical="top"/>
    </xf>
    <xf numFmtId="176" fontId="1" fillId="0" borderId="27" xfId="50" applyNumberFormat="1" applyFont="1" applyFill="1" applyBorder="1" applyAlignment="1">
      <alignment horizontal="center" vertical="top"/>
    </xf>
    <xf numFmtId="176" fontId="1" fillId="0" borderId="16" xfId="50" applyNumberFormat="1" applyFont="1" applyFill="1" applyBorder="1" applyAlignment="1">
      <alignment horizontal="center" vertical="top"/>
    </xf>
    <xf numFmtId="176" fontId="1" fillId="33" borderId="17" xfId="50" applyNumberFormat="1" applyFont="1" applyFill="1" applyBorder="1" applyAlignment="1">
      <alignment horizontal="right"/>
    </xf>
    <xf numFmtId="176" fontId="1" fillId="0" borderId="26" xfId="50" applyNumberFormat="1" applyFont="1" applyFill="1" applyBorder="1" applyAlignment="1">
      <alignment/>
    </xf>
    <xf numFmtId="0" fontId="1" fillId="0" borderId="17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B184"/>
  <sheetViews>
    <sheetView tabSelected="1" zoomScale="40" zoomScaleNormal="40" zoomScaleSheetLayoutView="70" workbookViewId="0" topLeftCell="A1">
      <selection activeCell="A3" sqref="A3:R3"/>
    </sheetView>
  </sheetViews>
  <sheetFormatPr defaultColWidth="11.421875" defaultRowHeight="12.75"/>
  <cols>
    <col min="1" max="1" width="9.57421875" style="0" customWidth="1"/>
    <col min="2" max="2" width="9.7109375" style="171" customWidth="1"/>
    <col min="3" max="3" width="16.7109375" style="0" customWidth="1"/>
    <col min="4" max="4" width="39.140625" style="1" customWidth="1"/>
    <col min="5" max="5" width="22.140625" style="1" customWidth="1"/>
    <col min="6" max="6" width="16.28125" style="1" customWidth="1"/>
    <col min="7" max="7" width="33.8515625" style="1" customWidth="1"/>
    <col min="8" max="8" width="17.7109375" style="3" customWidth="1"/>
    <col min="9" max="9" width="16.140625" style="2" customWidth="1"/>
    <col min="10" max="10" width="21.00390625" style="2" customWidth="1"/>
    <col min="11" max="11" width="16.140625" style="2" customWidth="1"/>
    <col min="12" max="12" width="16.28125" style="2" customWidth="1"/>
    <col min="13" max="13" width="16.00390625" style="2" customWidth="1"/>
    <col min="14" max="14" width="16.28125" style="2" customWidth="1"/>
    <col min="15" max="15" width="15.8515625" style="2" customWidth="1"/>
    <col min="16" max="16" width="16.28125" style="0" customWidth="1"/>
    <col min="17" max="17" width="16.8515625" style="0" customWidth="1"/>
    <col min="18" max="18" width="16.57421875" style="0" customWidth="1"/>
    <col min="19" max="19" width="16.57421875" style="171" customWidth="1"/>
    <col min="20" max="20" width="18.00390625" style="83" customWidth="1"/>
    <col min="21" max="21" width="16.57421875" style="83" customWidth="1"/>
    <col min="22" max="22" width="23.140625" style="0" customWidth="1"/>
    <col min="26" max="26" width="14.8515625" style="0" bestFit="1" customWidth="1"/>
    <col min="27" max="27" width="14.140625" style="0" bestFit="1" customWidth="1"/>
  </cols>
  <sheetData>
    <row r="1" spans="1:22" ht="25.5" customHeight="1">
      <c r="A1" s="144" t="s">
        <v>141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72"/>
      <c r="T1" s="27"/>
      <c r="U1" s="27"/>
      <c r="V1" s="26"/>
    </row>
    <row r="2" spans="1:22" ht="25.5" customHeight="1">
      <c r="A2" s="144" t="s">
        <v>23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72"/>
      <c r="T2" s="27"/>
      <c r="U2" s="27"/>
      <c r="V2" s="26"/>
    </row>
    <row r="3" spans="1:22" ht="30.75" customHeight="1">
      <c r="A3" s="144" t="s">
        <v>125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72"/>
      <c r="T3" s="27"/>
      <c r="U3" s="27"/>
      <c r="V3" s="27"/>
    </row>
    <row r="4" spans="1:22" s="17" customFormat="1" ht="44.25" customHeight="1">
      <c r="A4" s="14" t="s">
        <v>15</v>
      </c>
      <c r="B4" s="14" t="s">
        <v>12</v>
      </c>
      <c r="C4" s="14" t="s">
        <v>13</v>
      </c>
      <c r="D4" s="14" t="s">
        <v>14</v>
      </c>
      <c r="E4" s="14"/>
      <c r="F4" s="15" t="s">
        <v>17</v>
      </c>
      <c r="G4" s="15" t="s">
        <v>18</v>
      </c>
      <c r="H4" s="16" t="s">
        <v>0</v>
      </c>
      <c r="I4" s="16" t="s">
        <v>1</v>
      </c>
      <c r="J4" s="16" t="s">
        <v>2</v>
      </c>
      <c r="K4" s="16" t="s">
        <v>3</v>
      </c>
      <c r="L4" s="16" t="s">
        <v>4</v>
      </c>
      <c r="M4" s="16" t="s">
        <v>5</v>
      </c>
      <c r="N4" s="16" t="s">
        <v>6</v>
      </c>
      <c r="O4" s="16" t="s">
        <v>7</v>
      </c>
      <c r="P4" s="24" t="s">
        <v>8</v>
      </c>
      <c r="Q4" s="16" t="s">
        <v>9</v>
      </c>
      <c r="R4" s="16" t="s">
        <v>10</v>
      </c>
      <c r="S4" s="16" t="s">
        <v>11</v>
      </c>
      <c r="T4" s="15" t="s">
        <v>24</v>
      </c>
      <c r="U4" s="15" t="s">
        <v>140</v>
      </c>
      <c r="V4" s="15" t="s">
        <v>22</v>
      </c>
    </row>
    <row r="5" spans="1:26" s="4" customFormat="1" ht="21.75" customHeight="1">
      <c r="A5" s="124">
        <v>1</v>
      </c>
      <c r="B5" s="166">
        <v>1000</v>
      </c>
      <c r="C5" s="121">
        <v>1784091</v>
      </c>
      <c r="D5" s="118" t="s">
        <v>76</v>
      </c>
      <c r="E5" s="118" t="s">
        <v>28</v>
      </c>
      <c r="F5" s="6">
        <v>111</v>
      </c>
      <c r="G5" s="28" t="s">
        <v>19</v>
      </c>
      <c r="H5" s="33">
        <v>14000000</v>
      </c>
      <c r="I5" s="33">
        <v>14000000</v>
      </c>
      <c r="J5" s="33">
        <v>14000000</v>
      </c>
      <c r="K5" s="33">
        <f>14000000*2</f>
        <v>28000000</v>
      </c>
      <c r="L5" s="33">
        <v>0</v>
      </c>
      <c r="M5" s="33">
        <v>20000000</v>
      </c>
      <c r="N5" s="41">
        <v>23000000</v>
      </c>
      <c r="O5" s="33">
        <f>5000000+9000000</f>
        <v>14000000</v>
      </c>
      <c r="P5" s="33">
        <v>14000000</v>
      </c>
      <c r="Q5" s="34">
        <v>0</v>
      </c>
      <c r="R5" s="33">
        <v>14000000</v>
      </c>
      <c r="S5" s="91">
        <v>14000000</v>
      </c>
      <c r="T5" s="60">
        <f>SUM(H5:S5)</f>
        <v>169000000</v>
      </c>
      <c r="U5" s="181"/>
      <c r="V5" s="164">
        <f>SUM(T5:T9)</f>
        <v>179000000</v>
      </c>
      <c r="X5" s="18"/>
      <c r="Z5" s="21"/>
    </row>
    <row r="6" spans="1:28" s="4" customFormat="1" ht="21.75" customHeight="1">
      <c r="A6" s="125"/>
      <c r="B6" s="154"/>
      <c r="C6" s="122"/>
      <c r="D6" s="119"/>
      <c r="E6" s="119"/>
      <c r="F6" s="25">
        <v>113</v>
      </c>
      <c r="G6" s="13" t="s">
        <v>20</v>
      </c>
      <c r="H6" s="41">
        <v>0</v>
      </c>
      <c r="I6" s="33">
        <v>1000000</v>
      </c>
      <c r="J6" s="33">
        <v>1000000</v>
      </c>
      <c r="K6" s="33">
        <v>2000000</v>
      </c>
      <c r="L6" s="33">
        <v>0</v>
      </c>
      <c r="M6" s="33">
        <v>1000000</v>
      </c>
      <c r="N6" s="33">
        <v>1000000</v>
      </c>
      <c r="O6" s="33">
        <v>1000000</v>
      </c>
      <c r="P6" s="33">
        <v>1000000</v>
      </c>
      <c r="Q6" s="34">
        <v>0</v>
      </c>
      <c r="R6" s="33">
        <v>1000000</v>
      </c>
      <c r="S6" s="91">
        <v>1000000</v>
      </c>
      <c r="T6" s="60">
        <f>SUM(H6:S6)</f>
        <v>10000000</v>
      </c>
      <c r="U6" s="182"/>
      <c r="V6" s="139"/>
      <c r="X6" s="18"/>
      <c r="Z6" s="21"/>
      <c r="AB6" s="18"/>
    </row>
    <row r="7" spans="1:24" s="61" customFormat="1" ht="21.75" customHeight="1">
      <c r="A7" s="125"/>
      <c r="B7" s="154"/>
      <c r="C7" s="122"/>
      <c r="D7" s="119"/>
      <c r="E7" s="119"/>
      <c r="F7" s="6">
        <v>114</v>
      </c>
      <c r="G7" s="59" t="s">
        <v>77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34">
        <v>0</v>
      </c>
      <c r="R7" s="41"/>
      <c r="S7" s="91"/>
      <c r="T7" s="60">
        <f>SUM(H7:S7)</f>
        <v>0</v>
      </c>
      <c r="U7" s="182"/>
      <c r="V7" s="139"/>
      <c r="X7" s="62"/>
    </row>
    <row r="8" spans="1:24" s="4" customFormat="1" ht="21.75" customHeight="1">
      <c r="A8" s="125"/>
      <c r="B8" s="154"/>
      <c r="C8" s="122"/>
      <c r="D8" s="119"/>
      <c r="E8" s="119"/>
      <c r="F8" s="20">
        <v>199</v>
      </c>
      <c r="G8" s="29" t="s">
        <v>25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34">
        <v>0</v>
      </c>
      <c r="R8" s="41"/>
      <c r="S8" s="91"/>
      <c r="T8" s="60">
        <f>SUM(H8:S8)</f>
        <v>0</v>
      </c>
      <c r="U8" s="182"/>
      <c r="V8" s="139"/>
      <c r="X8" s="18"/>
    </row>
    <row r="9" spans="1:26" s="84" customFormat="1" ht="21.75" customHeight="1" thickBot="1">
      <c r="A9" s="126"/>
      <c r="B9" s="155"/>
      <c r="C9" s="123"/>
      <c r="D9" s="120"/>
      <c r="E9" s="120"/>
      <c r="F9" s="7">
        <v>232</v>
      </c>
      <c r="G9" s="36" t="s">
        <v>21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/>
      <c r="S9" s="173"/>
      <c r="T9" s="64">
        <f>SUM(H9:S9)</f>
        <v>0</v>
      </c>
      <c r="U9" s="183"/>
      <c r="V9" s="140"/>
      <c r="X9" s="85"/>
      <c r="Z9" s="88"/>
    </row>
    <row r="10" spans="1:24" s="95" customFormat="1" ht="21.75" customHeight="1">
      <c r="A10" s="133">
        <v>2</v>
      </c>
      <c r="B10" s="156">
        <v>2000</v>
      </c>
      <c r="C10" s="131">
        <v>3816847</v>
      </c>
      <c r="D10" s="130" t="s">
        <v>78</v>
      </c>
      <c r="E10" s="130" t="s">
        <v>28</v>
      </c>
      <c r="F10" s="92">
        <v>111</v>
      </c>
      <c r="G10" s="30" t="s">
        <v>19</v>
      </c>
      <c r="H10" s="93">
        <v>3100000</v>
      </c>
      <c r="I10" s="93"/>
      <c r="J10" s="93">
        <v>3100000</v>
      </c>
      <c r="K10" s="93">
        <f>3100000*2</f>
        <v>6200000</v>
      </c>
      <c r="L10" s="93"/>
      <c r="M10" s="93">
        <v>6200000</v>
      </c>
      <c r="N10" s="93">
        <v>3100000</v>
      </c>
      <c r="O10" s="93">
        <v>3100000</v>
      </c>
      <c r="P10" s="93"/>
      <c r="Q10" s="115">
        <v>3100000</v>
      </c>
      <c r="R10" s="93">
        <v>3100000</v>
      </c>
      <c r="S10" s="174">
        <v>3100000</v>
      </c>
      <c r="T10" s="94">
        <f>SUM(H10:S10)</f>
        <v>34100000</v>
      </c>
      <c r="U10" s="188">
        <v>1550000</v>
      </c>
      <c r="V10" s="138">
        <f>SUM(T10:U12)</f>
        <v>35650000</v>
      </c>
      <c r="X10" s="96"/>
    </row>
    <row r="11" spans="1:24" s="4" customFormat="1" ht="21.75" customHeight="1">
      <c r="A11" s="122"/>
      <c r="B11" s="157"/>
      <c r="C11" s="132"/>
      <c r="D11" s="119"/>
      <c r="E11" s="119"/>
      <c r="F11" s="9">
        <v>114</v>
      </c>
      <c r="G11" s="13" t="s">
        <v>77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/>
      <c r="T11" s="60"/>
      <c r="U11" s="189"/>
      <c r="V11" s="139"/>
      <c r="X11" s="18"/>
    </row>
    <row r="12" spans="1:24" s="84" customFormat="1" ht="18" customHeight="1" thickBot="1">
      <c r="A12" s="123"/>
      <c r="B12" s="158"/>
      <c r="C12" s="134"/>
      <c r="D12" s="120"/>
      <c r="E12" s="120"/>
      <c r="F12" s="12">
        <v>232</v>
      </c>
      <c r="G12" s="36" t="s">
        <v>21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/>
      <c r="S12" s="173"/>
      <c r="T12" s="64">
        <f>SUM(H12:S12)</f>
        <v>0</v>
      </c>
      <c r="U12" s="190"/>
      <c r="V12" s="140"/>
      <c r="X12" s="85"/>
    </row>
    <row r="13" spans="1:26" s="99" customFormat="1" ht="21.75" customHeight="1">
      <c r="A13" s="153">
        <v>3</v>
      </c>
      <c r="B13" s="156">
        <v>2000</v>
      </c>
      <c r="C13" s="156">
        <v>4811361</v>
      </c>
      <c r="D13" s="150" t="s">
        <v>79</v>
      </c>
      <c r="E13" s="150" t="s">
        <v>28</v>
      </c>
      <c r="F13" s="97">
        <v>111</v>
      </c>
      <c r="G13" s="30" t="s">
        <v>131</v>
      </c>
      <c r="H13" s="98">
        <v>1800000</v>
      </c>
      <c r="I13" s="98">
        <v>1800000</v>
      </c>
      <c r="J13" s="93">
        <v>2000000</v>
      </c>
      <c r="K13" s="98">
        <f>2000000*2</f>
        <v>4000000</v>
      </c>
      <c r="L13" s="98">
        <v>0</v>
      </c>
      <c r="M13" s="98"/>
      <c r="N13" s="98"/>
      <c r="O13" s="98">
        <v>0</v>
      </c>
      <c r="P13" s="98"/>
      <c r="Q13" s="98"/>
      <c r="R13" s="98"/>
      <c r="S13" s="174"/>
      <c r="T13" s="94">
        <f>SUM(H13:S13)</f>
        <v>9600000</v>
      </c>
      <c r="U13" s="188"/>
      <c r="V13" s="138">
        <f>SUM(T13:U15)</f>
        <v>9600000</v>
      </c>
      <c r="W13" s="95"/>
      <c r="X13" s="96"/>
      <c r="Z13" s="100"/>
    </row>
    <row r="14" spans="1:24" s="4" customFormat="1" ht="21.75" customHeight="1">
      <c r="A14" s="154"/>
      <c r="B14" s="157"/>
      <c r="C14" s="157"/>
      <c r="D14" s="151"/>
      <c r="E14" s="151"/>
      <c r="F14" s="9">
        <v>114</v>
      </c>
      <c r="G14" s="13" t="s">
        <v>77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/>
      <c r="S14" s="91"/>
      <c r="T14" s="60">
        <f>SUM(H14:S14)</f>
        <v>0</v>
      </c>
      <c r="U14" s="189"/>
      <c r="V14" s="139"/>
      <c r="X14" s="18"/>
    </row>
    <row r="15" spans="1:24" s="84" customFormat="1" ht="18" customHeight="1" thickBot="1">
      <c r="A15" s="155"/>
      <c r="B15" s="158"/>
      <c r="C15" s="158"/>
      <c r="D15" s="152"/>
      <c r="E15" s="152"/>
      <c r="F15" s="12">
        <v>232</v>
      </c>
      <c r="G15" s="36" t="s">
        <v>21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/>
      <c r="S15" s="173"/>
      <c r="T15" s="64">
        <f>SUM(H15:S15)</f>
        <v>0</v>
      </c>
      <c r="U15" s="190"/>
      <c r="V15" s="140"/>
      <c r="X15" s="85"/>
    </row>
    <row r="16" spans="1:24" s="95" customFormat="1" ht="21.75" customHeight="1">
      <c r="A16" s="133">
        <v>4</v>
      </c>
      <c r="B16" s="167">
        <v>2000</v>
      </c>
      <c r="C16" s="131">
        <v>3649876</v>
      </c>
      <c r="D16" s="145" t="s">
        <v>109</v>
      </c>
      <c r="E16" s="145" t="s">
        <v>28</v>
      </c>
      <c r="F16" s="11">
        <v>111</v>
      </c>
      <c r="G16" s="30" t="s">
        <v>19</v>
      </c>
      <c r="H16" s="93">
        <v>2000000</v>
      </c>
      <c r="I16" s="93">
        <v>2000000</v>
      </c>
      <c r="J16" s="93">
        <v>2100000</v>
      </c>
      <c r="K16" s="93">
        <f>2100000*2</f>
        <v>4200000</v>
      </c>
      <c r="L16" s="93"/>
      <c r="M16" s="93">
        <v>4200000</v>
      </c>
      <c r="N16" s="93">
        <v>2100000</v>
      </c>
      <c r="O16" s="93">
        <v>2100000</v>
      </c>
      <c r="P16" s="93"/>
      <c r="Q16" s="93">
        <v>2100000</v>
      </c>
      <c r="R16" s="93">
        <v>2100000</v>
      </c>
      <c r="S16" s="174">
        <v>2100000</v>
      </c>
      <c r="T16" s="94">
        <f>SUM(H16:S16)</f>
        <v>25000000</v>
      </c>
      <c r="U16" s="188">
        <v>1050000</v>
      </c>
      <c r="V16" s="138">
        <f>SUM(T16:U18)</f>
        <v>26050000</v>
      </c>
      <c r="X16" s="96"/>
    </row>
    <row r="17" spans="1:24" s="4" customFormat="1" ht="21.75" customHeight="1">
      <c r="A17" s="122"/>
      <c r="B17" s="168"/>
      <c r="C17" s="132"/>
      <c r="D17" s="146"/>
      <c r="E17" s="146"/>
      <c r="F17" s="9">
        <v>114</v>
      </c>
      <c r="G17" s="13" t="s">
        <v>77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/>
      <c r="T17" s="60">
        <f>SUM(H17:S17)</f>
        <v>0</v>
      </c>
      <c r="U17" s="189"/>
      <c r="V17" s="139"/>
      <c r="X17" s="18"/>
    </row>
    <row r="18" spans="1:24" s="84" customFormat="1" ht="18" customHeight="1" thickBot="1">
      <c r="A18" s="122"/>
      <c r="B18" s="168"/>
      <c r="C18" s="134"/>
      <c r="D18" s="147"/>
      <c r="E18" s="146"/>
      <c r="F18" s="12">
        <v>232</v>
      </c>
      <c r="G18" s="36" t="s">
        <v>21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/>
      <c r="S18" s="173"/>
      <c r="T18" s="64">
        <f>SUM(H18:S18)</f>
        <v>0</v>
      </c>
      <c r="U18" s="190"/>
      <c r="V18" s="140"/>
      <c r="X18" s="85"/>
    </row>
    <row r="19" spans="1:24" s="4" customFormat="1" ht="21.75" customHeight="1">
      <c r="A19" s="133">
        <v>5</v>
      </c>
      <c r="B19" s="153">
        <v>2000</v>
      </c>
      <c r="C19" s="159">
        <v>8282931</v>
      </c>
      <c r="D19" s="119" t="s">
        <v>80</v>
      </c>
      <c r="E19" s="130" t="s">
        <v>28</v>
      </c>
      <c r="F19" s="9">
        <v>111</v>
      </c>
      <c r="G19" s="13" t="s">
        <v>19</v>
      </c>
      <c r="H19" s="37">
        <v>2000000</v>
      </c>
      <c r="I19" s="37">
        <v>2000000</v>
      </c>
      <c r="J19" s="37">
        <v>2100000</v>
      </c>
      <c r="K19" s="37">
        <f>2100000*2</f>
        <v>4200000</v>
      </c>
      <c r="L19" s="37"/>
      <c r="M19" s="37">
        <v>4200000</v>
      </c>
      <c r="N19" s="37">
        <v>2100000</v>
      </c>
      <c r="O19" s="37">
        <v>2100000</v>
      </c>
      <c r="P19" s="37"/>
      <c r="Q19" s="37">
        <v>2100000</v>
      </c>
      <c r="R19" s="37">
        <v>2100000</v>
      </c>
      <c r="S19" s="175">
        <v>2100000</v>
      </c>
      <c r="T19" s="63">
        <f>SUM(H19:S19)</f>
        <v>25000000</v>
      </c>
      <c r="U19" s="188">
        <v>1050000</v>
      </c>
      <c r="V19" s="138">
        <f>SUM(T19:U21)</f>
        <v>26050000</v>
      </c>
      <c r="X19" s="18"/>
    </row>
    <row r="20" spans="1:26" s="4" customFormat="1" ht="21.75" customHeight="1">
      <c r="A20" s="122"/>
      <c r="B20" s="154"/>
      <c r="C20" s="159"/>
      <c r="D20" s="119"/>
      <c r="E20" s="119"/>
      <c r="F20" s="9">
        <v>134</v>
      </c>
      <c r="G20" s="13" t="s">
        <v>77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/>
      <c r="S20" s="91"/>
      <c r="T20" s="60">
        <f>SUM(H20:S20)</f>
        <v>0</v>
      </c>
      <c r="U20" s="189"/>
      <c r="V20" s="139"/>
      <c r="X20" s="18"/>
      <c r="Z20" s="18"/>
    </row>
    <row r="21" spans="1:26" s="84" customFormat="1" ht="21.75" customHeight="1" thickBot="1">
      <c r="A21" s="122"/>
      <c r="B21" s="154"/>
      <c r="C21" s="159"/>
      <c r="D21" s="119"/>
      <c r="E21" s="119"/>
      <c r="F21" s="12">
        <v>232</v>
      </c>
      <c r="G21" s="36" t="s">
        <v>21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/>
      <c r="S21" s="176"/>
      <c r="T21" s="64">
        <f>SUM(H21:S21)</f>
        <v>0</v>
      </c>
      <c r="U21" s="190"/>
      <c r="V21" s="140"/>
      <c r="X21" s="85"/>
      <c r="Z21" s="85"/>
    </row>
    <row r="22" spans="1:24" s="4" customFormat="1" ht="21.75" customHeight="1">
      <c r="A22" s="133">
        <v>6</v>
      </c>
      <c r="B22" s="153">
        <v>3000</v>
      </c>
      <c r="C22" s="148">
        <v>3651305</v>
      </c>
      <c r="D22" s="130" t="s">
        <v>81</v>
      </c>
      <c r="E22" s="130" t="s">
        <v>28</v>
      </c>
      <c r="F22" s="9">
        <v>111</v>
      </c>
      <c r="G22" s="13" t="s">
        <v>19</v>
      </c>
      <c r="H22" s="38">
        <v>2000000</v>
      </c>
      <c r="I22" s="38">
        <v>2000000</v>
      </c>
      <c r="J22" s="38">
        <v>2100000</v>
      </c>
      <c r="K22" s="38">
        <f>2100000*2</f>
        <v>4200000</v>
      </c>
      <c r="L22" s="38"/>
      <c r="M22" s="38">
        <v>4200000</v>
      </c>
      <c r="N22" s="38">
        <v>2100000</v>
      </c>
      <c r="O22" s="38">
        <v>2100000</v>
      </c>
      <c r="P22" s="38"/>
      <c r="Q22" s="38">
        <v>2100000</v>
      </c>
      <c r="R22" s="38">
        <v>2100000</v>
      </c>
      <c r="S22" s="89">
        <v>2100000</v>
      </c>
      <c r="T22" s="63">
        <f>SUM(H22:S22)</f>
        <v>25000000</v>
      </c>
      <c r="U22" s="188">
        <v>1050000</v>
      </c>
      <c r="V22" s="138">
        <f>SUM(T22:U24)</f>
        <v>26050000</v>
      </c>
      <c r="X22" s="18"/>
    </row>
    <row r="23" spans="1:24" s="4" customFormat="1" ht="21.75" customHeight="1">
      <c r="A23" s="122"/>
      <c r="B23" s="154"/>
      <c r="C23" s="149"/>
      <c r="D23" s="119"/>
      <c r="E23" s="119"/>
      <c r="F23" s="9">
        <v>114</v>
      </c>
      <c r="G23" s="13" t="s">
        <v>77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/>
      <c r="T23" s="60">
        <f>SUM(H23:S23)</f>
        <v>0</v>
      </c>
      <c r="U23" s="189"/>
      <c r="V23" s="139"/>
      <c r="X23" s="18"/>
    </row>
    <row r="24" spans="1:24" s="4" customFormat="1" ht="21.75" customHeight="1" thickBot="1">
      <c r="A24" s="123"/>
      <c r="B24" s="154"/>
      <c r="C24" s="149"/>
      <c r="D24" s="119"/>
      <c r="E24" s="120"/>
      <c r="F24" s="12">
        <v>232</v>
      </c>
      <c r="G24" s="36" t="s">
        <v>21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/>
      <c r="S24" s="173"/>
      <c r="T24" s="64">
        <f>SUM(H24:S24)</f>
        <v>0</v>
      </c>
      <c r="U24" s="190"/>
      <c r="V24" s="140"/>
      <c r="X24" s="18"/>
    </row>
    <row r="25" spans="1:24" s="4" customFormat="1" ht="21.75" customHeight="1">
      <c r="A25" s="122">
        <v>7</v>
      </c>
      <c r="B25" s="169">
        <v>4000</v>
      </c>
      <c r="C25" s="131">
        <v>6268406</v>
      </c>
      <c r="D25" s="130" t="s">
        <v>82</v>
      </c>
      <c r="E25" s="130" t="s">
        <v>28</v>
      </c>
      <c r="F25" s="9">
        <v>111</v>
      </c>
      <c r="G25" s="13" t="s">
        <v>19</v>
      </c>
      <c r="H25" s="33">
        <v>2000000</v>
      </c>
      <c r="I25" s="33">
        <v>2000000</v>
      </c>
      <c r="J25" s="33">
        <v>2100000</v>
      </c>
      <c r="K25" s="33">
        <f>2100000*2</f>
        <v>4200000</v>
      </c>
      <c r="L25" s="33"/>
      <c r="M25" s="33">
        <v>4200000</v>
      </c>
      <c r="N25" s="33">
        <v>2100000</v>
      </c>
      <c r="O25" s="33">
        <v>2100000</v>
      </c>
      <c r="P25" s="33"/>
      <c r="Q25" s="33">
        <v>2100000</v>
      </c>
      <c r="R25" s="33">
        <v>2100000</v>
      </c>
      <c r="S25" s="91">
        <v>2100000</v>
      </c>
      <c r="T25" s="63">
        <f>SUM(H25:S25)</f>
        <v>25000000</v>
      </c>
      <c r="U25" s="188">
        <v>1050000</v>
      </c>
      <c r="V25" s="138">
        <f>SUM(T25:U27)</f>
        <v>26050000</v>
      </c>
      <c r="X25" s="18"/>
    </row>
    <row r="26" spans="1:24" s="4" customFormat="1" ht="21.75" customHeight="1">
      <c r="A26" s="122"/>
      <c r="B26" s="170"/>
      <c r="C26" s="132"/>
      <c r="D26" s="119"/>
      <c r="E26" s="119"/>
      <c r="F26" s="9">
        <v>114</v>
      </c>
      <c r="G26" s="13" t="s">
        <v>77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T26" s="60"/>
      <c r="U26" s="189"/>
      <c r="V26" s="139"/>
      <c r="X26" s="18"/>
    </row>
    <row r="27" spans="1:24" s="4" customFormat="1" ht="21.75" customHeight="1" thickBot="1">
      <c r="A27" s="122"/>
      <c r="B27" s="170"/>
      <c r="C27" s="132"/>
      <c r="D27" s="119"/>
      <c r="E27" s="120"/>
      <c r="F27" s="12">
        <v>232</v>
      </c>
      <c r="G27" s="36" t="s">
        <v>21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/>
      <c r="S27" s="173"/>
      <c r="T27" s="64">
        <f>SUM(H27:S27)</f>
        <v>0</v>
      </c>
      <c r="U27" s="190"/>
      <c r="V27" s="140"/>
      <c r="X27" s="18"/>
    </row>
    <row r="28" spans="1:24" s="4" customFormat="1" ht="21.75" customHeight="1">
      <c r="A28" s="133">
        <v>8</v>
      </c>
      <c r="B28" s="153">
        <v>4000</v>
      </c>
      <c r="C28" s="131">
        <v>3605241</v>
      </c>
      <c r="D28" s="130" t="s">
        <v>83</v>
      </c>
      <c r="E28" s="130" t="s">
        <v>28</v>
      </c>
      <c r="F28" s="9">
        <v>111</v>
      </c>
      <c r="G28" s="13" t="s">
        <v>19</v>
      </c>
      <c r="H28" s="38">
        <v>2000000</v>
      </c>
      <c r="I28" s="38">
        <v>2000000</v>
      </c>
      <c r="J28" s="38">
        <v>2100000</v>
      </c>
      <c r="K28" s="33">
        <f>2100000*2</f>
        <v>4200000</v>
      </c>
      <c r="L28" s="33"/>
      <c r="M28" s="33">
        <v>4200000</v>
      </c>
      <c r="N28" s="33">
        <v>2100000</v>
      </c>
      <c r="O28" s="33">
        <v>2100000</v>
      </c>
      <c r="P28" s="33"/>
      <c r="Q28" s="33">
        <v>2100000</v>
      </c>
      <c r="R28" s="33">
        <v>2100000</v>
      </c>
      <c r="S28" s="91">
        <v>2100000</v>
      </c>
      <c r="T28" s="63">
        <f>SUM(H28:S28)</f>
        <v>25000000</v>
      </c>
      <c r="U28" s="188">
        <v>1050000</v>
      </c>
      <c r="V28" s="138">
        <f>SUM(T28:U30)</f>
        <v>26050000</v>
      </c>
      <c r="X28" s="18"/>
    </row>
    <row r="29" spans="1:24" s="4" customFormat="1" ht="21.75" customHeight="1">
      <c r="A29" s="122"/>
      <c r="B29" s="154"/>
      <c r="C29" s="132"/>
      <c r="D29" s="119"/>
      <c r="E29" s="119"/>
      <c r="F29" s="9">
        <v>114</v>
      </c>
      <c r="G29" s="13" t="s">
        <v>77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/>
      <c r="T29" s="60">
        <f>SUM(H29:S29)</f>
        <v>0</v>
      </c>
      <c r="U29" s="189"/>
      <c r="V29" s="139"/>
      <c r="X29" s="18"/>
    </row>
    <row r="30" spans="1:24" s="4" customFormat="1" ht="21.75" customHeight="1" thickBot="1">
      <c r="A30" s="123"/>
      <c r="B30" s="155"/>
      <c r="C30" s="134"/>
      <c r="D30" s="120"/>
      <c r="E30" s="120"/>
      <c r="F30" s="12">
        <v>232</v>
      </c>
      <c r="G30" s="36" t="s">
        <v>21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/>
      <c r="S30" s="173"/>
      <c r="T30" s="64">
        <f>SUM(H30:S30)</f>
        <v>0</v>
      </c>
      <c r="U30" s="190"/>
      <c r="V30" s="140"/>
      <c r="X30" s="18"/>
    </row>
    <row r="31" spans="1:24" s="4" customFormat="1" ht="21.75" customHeight="1">
      <c r="A31" s="133">
        <v>9</v>
      </c>
      <c r="B31" s="153">
        <v>5000</v>
      </c>
      <c r="C31" s="131">
        <v>1261308</v>
      </c>
      <c r="D31" s="130" t="s">
        <v>84</v>
      </c>
      <c r="E31" s="130" t="s">
        <v>28</v>
      </c>
      <c r="F31" s="9">
        <v>111</v>
      </c>
      <c r="G31" s="13" t="s">
        <v>19</v>
      </c>
      <c r="H31" s="41">
        <v>1000000</v>
      </c>
      <c r="I31" s="33">
        <v>1000000</v>
      </c>
      <c r="J31" s="33">
        <v>1000000</v>
      </c>
      <c r="K31" s="33">
        <v>2000000</v>
      </c>
      <c r="L31" s="33"/>
      <c r="M31" s="33">
        <v>2000000</v>
      </c>
      <c r="N31" s="33">
        <v>1000000</v>
      </c>
      <c r="O31" s="33">
        <v>1000000</v>
      </c>
      <c r="P31" s="33"/>
      <c r="Q31" s="33">
        <v>1000000</v>
      </c>
      <c r="R31" s="33">
        <v>1000000</v>
      </c>
      <c r="S31" s="91">
        <v>1000000</v>
      </c>
      <c r="T31" s="63">
        <f>SUM(H31:S31)</f>
        <v>12000000</v>
      </c>
      <c r="U31" s="188">
        <v>500000</v>
      </c>
      <c r="V31" s="138">
        <f>SUM(T31:U33)</f>
        <v>12500000</v>
      </c>
      <c r="X31" s="18"/>
    </row>
    <row r="32" spans="1:24" s="4" customFormat="1" ht="21.75" customHeight="1">
      <c r="A32" s="122"/>
      <c r="B32" s="154"/>
      <c r="C32" s="132"/>
      <c r="D32" s="119"/>
      <c r="E32" s="119"/>
      <c r="F32" s="9">
        <v>114</v>
      </c>
      <c r="G32" s="13" t="s">
        <v>77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/>
      <c r="T32" s="60">
        <f>SUM(H32:S32)</f>
        <v>0</v>
      </c>
      <c r="U32" s="189"/>
      <c r="V32" s="139"/>
      <c r="X32" s="18"/>
    </row>
    <row r="33" spans="1:24" s="84" customFormat="1" ht="21.75" customHeight="1" thickBot="1">
      <c r="A33" s="122"/>
      <c r="B33" s="154"/>
      <c r="C33" s="132"/>
      <c r="D33" s="119"/>
      <c r="E33" s="119"/>
      <c r="F33" s="12">
        <v>232</v>
      </c>
      <c r="G33" s="36" t="s">
        <v>21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/>
      <c r="S33" s="176"/>
      <c r="T33" s="64">
        <f>SUM(H33:S33)</f>
        <v>0</v>
      </c>
      <c r="U33" s="190"/>
      <c r="V33" s="140"/>
      <c r="X33" s="85"/>
    </row>
    <row r="34" spans="1:24" s="4" customFormat="1" ht="21.75" customHeight="1">
      <c r="A34" s="133">
        <v>10</v>
      </c>
      <c r="B34" s="153">
        <v>6000</v>
      </c>
      <c r="C34" s="133">
        <v>3233731</v>
      </c>
      <c r="D34" s="130" t="s">
        <v>85</v>
      </c>
      <c r="E34" s="130" t="s">
        <v>28</v>
      </c>
      <c r="F34" s="9">
        <v>111</v>
      </c>
      <c r="G34" s="13" t="s">
        <v>19</v>
      </c>
      <c r="H34" s="101">
        <v>1500000</v>
      </c>
      <c r="I34" s="102">
        <v>1500000</v>
      </c>
      <c r="J34" s="102">
        <v>1500000</v>
      </c>
      <c r="K34" s="102">
        <v>3000000</v>
      </c>
      <c r="L34" s="102"/>
      <c r="M34" s="102">
        <v>3000000</v>
      </c>
      <c r="N34" s="102">
        <v>1500000</v>
      </c>
      <c r="O34" s="102">
        <v>1500000</v>
      </c>
      <c r="P34" s="102"/>
      <c r="Q34" s="102">
        <v>1500000</v>
      </c>
      <c r="R34" s="102">
        <v>1500000</v>
      </c>
      <c r="S34" s="192">
        <v>1500000</v>
      </c>
      <c r="T34" s="63">
        <f>SUM(H34:S34)</f>
        <v>18000000</v>
      </c>
      <c r="U34" s="188">
        <v>1500000</v>
      </c>
      <c r="V34" s="138">
        <f>SUM(T34:U36)</f>
        <v>19500000</v>
      </c>
      <c r="X34" s="18"/>
    </row>
    <row r="35" spans="1:24" s="4" customFormat="1" ht="21.75" customHeight="1">
      <c r="A35" s="122"/>
      <c r="B35" s="154"/>
      <c r="C35" s="122"/>
      <c r="D35" s="119"/>
      <c r="E35" s="119"/>
      <c r="F35" s="9">
        <v>114</v>
      </c>
      <c r="G35" s="13" t="s">
        <v>77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193"/>
      <c r="T35" s="60"/>
      <c r="U35" s="189"/>
      <c r="V35" s="139"/>
      <c r="X35" s="18"/>
    </row>
    <row r="36" spans="1:24" s="4" customFormat="1" ht="21.75" customHeight="1" thickBot="1">
      <c r="A36" s="123"/>
      <c r="B36" s="155"/>
      <c r="C36" s="122"/>
      <c r="D36" s="120"/>
      <c r="E36" s="120"/>
      <c r="F36" s="12">
        <v>232</v>
      </c>
      <c r="G36" s="36" t="s">
        <v>21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/>
      <c r="S36" s="173"/>
      <c r="T36" s="64">
        <f>SUM(H36:S36)</f>
        <v>0</v>
      </c>
      <c r="U36" s="190"/>
      <c r="V36" s="140"/>
      <c r="X36" s="18"/>
    </row>
    <row r="37" spans="1:24" s="4" customFormat="1" ht="21.75" customHeight="1">
      <c r="A37" s="130">
        <v>11</v>
      </c>
      <c r="B37" s="153">
        <v>6000</v>
      </c>
      <c r="C37" s="135">
        <v>7901252</v>
      </c>
      <c r="D37" s="135" t="s">
        <v>86</v>
      </c>
      <c r="E37" s="135" t="s">
        <v>28</v>
      </c>
      <c r="F37" s="9">
        <v>111</v>
      </c>
      <c r="G37" s="13" t="s">
        <v>19</v>
      </c>
      <c r="H37" s="33">
        <v>2100000</v>
      </c>
      <c r="I37" s="33">
        <v>2100000</v>
      </c>
      <c r="J37" s="33">
        <v>2100000</v>
      </c>
      <c r="K37" s="41">
        <v>0</v>
      </c>
      <c r="L37" s="41">
        <v>0</v>
      </c>
      <c r="M37" s="41"/>
      <c r="N37" s="41"/>
      <c r="O37" s="41">
        <v>0</v>
      </c>
      <c r="P37" s="41"/>
      <c r="Q37" s="41"/>
      <c r="R37" s="41"/>
      <c r="S37" s="89"/>
      <c r="T37" s="63">
        <f>SUM(H37:S37)</f>
        <v>6300000</v>
      </c>
      <c r="U37" s="180"/>
      <c r="V37" s="138">
        <f>SUM(T37:U39)</f>
        <v>6300000</v>
      </c>
      <c r="X37" s="18"/>
    </row>
    <row r="38" spans="1:24" s="4" customFormat="1" ht="21.75" customHeight="1">
      <c r="A38" s="119"/>
      <c r="B38" s="154"/>
      <c r="C38" s="136"/>
      <c r="D38" s="136"/>
      <c r="E38" s="136"/>
      <c r="F38" s="9">
        <v>114</v>
      </c>
      <c r="G38" s="13" t="s">
        <v>77</v>
      </c>
      <c r="H38" s="33">
        <v>0</v>
      </c>
      <c r="I38" s="33">
        <v>0</v>
      </c>
      <c r="J38" s="33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/>
      <c r="S38" s="91"/>
      <c r="T38" s="60">
        <f>SUM(H38:S38)</f>
        <v>0</v>
      </c>
      <c r="U38" s="180"/>
      <c r="V38" s="139"/>
      <c r="X38" s="18"/>
    </row>
    <row r="39" spans="1:24" s="4" customFormat="1" ht="21.75" customHeight="1" thickBot="1">
      <c r="A39" s="119"/>
      <c r="B39" s="154"/>
      <c r="C39" s="136"/>
      <c r="D39" s="136"/>
      <c r="E39" s="137"/>
      <c r="F39" s="12">
        <v>232</v>
      </c>
      <c r="G39" s="36" t="s">
        <v>21</v>
      </c>
      <c r="H39" s="36">
        <v>0</v>
      </c>
      <c r="I39" s="36">
        <v>0</v>
      </c>
      <c r="J39" s="36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/>
      <c r="S39" s="173"/>
      <c r="T39" s="64">
        <f>SUM(H39:S39)</f>
        <v>0</v>
      </c>
      <c r="U39" s="86"/>
      <c r="V39" s="140"/>
      <c r="X39" s="18"/>
    </row>
    <row r="40" spans="1:24" s="4" customFormat="1" ht="21.75" customHeight="1">
      <c r="A40" s="130">
        <v>12</v>
      </c>
      <c r="B40" s="156">
        <v>7000</v>
      </c>
      <c r="C40" s="141">
        <v>3743037</v>
      </c>
      <c r="D40" s="130" t="s">
        <v>87</v>
      </c>
      <c r="E40" s="130" t="s">
        <v>28</v>
      </c>
      <c r="F40" s="9">
        <v>111</v>
      </c>
      <c r="G40" s="13" t="s">
        <v>19</v>
      </c>
      <c r="H40" s="38">
        <v>3300000</v>
      </c>
      <c r="I40" s="38">
        <v>3300000</v>
      </c>
      <c r="J40" s="38">
        <v>3300000</v>
      </c>
      <c r="K40" s="38">
        <f>3300000*2</f>
        <v>6600000</v>
      </c>
      <c r="L40" s="38"/>
      <c r="M40" s="38">
        <v>6600000</v>
      </c>
      <c r="N40" s="38">
        <v>3300000</v>
      </c>
      <c r="O40" s="38">
        <v>3300000</v>
      </c>
      <c r="P40" s="38"/>
      <c r="Q40" s="38">
        <v>3300000</v>
      </c>
      <c r="R40" s="38">
        <v>3300000</v>
      </c>
      <c r="S40" s="89">
        <v>3300000</v>
      </c>
      <c r="T40" s="63">
        <f>SUM(H40:S40)</f>
        <v>39600000</v>
      </c>
      <c r="U40" s="188">
        <v>1650000</v>
      </c>
      <c r="V40" s="138">
        <f>SUM(T40:U42)</f>
        <v>41250000</v>
      </c>
      <c r="X40" s="18"/>
    </row>
    <row r="41" spans="1:24" s="4" customFormat="1" ht="21.75" customHeight="1">
      <c r="A41" s="119"/>
      <c r="B41" s="157"/>
      <c r="C41" s="119"/>
      <c r="D41" s="119"/>
      <c r="E41" s="119"/>
      <c r="F41" s="9">
        <v>114</v>
      </c>
      <c r="G41" s="13" t="s">
        <v>77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/>
      <c r="T41" s="60">
        <f>SUM(H41:S41)</f>
        <v>0</v>
      </c>
      <c r="U41" s="189"/>
      <c r="V41" s="139"/>
      <c r="X41" s="18"/>
    </row>
    <row r="42" spans="1:24" s="84" customFormat="1" ht="21.75" customHeight="1" thickBot="1">
      <c r="A42" s="119"/>
      <c r="B42" s="157"/>
      <c r="C42" s="119"/>
      <c r="D42" s="119"/>
      <c r="E42" s="119"/>
      <c r="F42" s="12">
        <v>232</v>
      </c>
      <c r="G42" s="36" t="s">
        <v>21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/>
      <c r="S42" s="176"/>
      <c r="T42" s="64">
        <f>SUM(H42:S42)</f>
        <v>0</v>
      </c>
      <c r="U42" s="190"/>
      <c r="V42" s="140"/>
      <c r="X42" s="85"/>
    </row>
    <row r="43" spans="1:24" s="4" customFormat="1" ht="21.75" customHeight="1">
      <c r="A43" s="133">
        <v>13</v>
      </c>
      <c r="B43" s="153">
        <v>7000</v>
      </c>
      <c r="C43" s="131">
        <v>5706896</v>
      </c>
      <c r="D43" s="130" t="s">
        <v>88</v>
      </c>
      <c r="E43" s="130" t="s">
        <v>28</v>
      </c>
      <c r="F43" s="9">
        <v>111</v>
      </c>
      <c r="G43" s="13" t="s">
        <v>19</v>
      </c>
      <c r="H43" s="38">
        <v>2000000</v>
      </c>
      <c r="I43" s="38">
        <v>2000000</v>
      </c>
      <c r="J43" s="38">
        <v>2000000</v>
      </c>
      <c r="K43" s="38">
        <f>2100000*2</f>
        <v>4200000</v>
      </c>
      <c r="L43" s="38"/>
      <c r="M43" s="38">
        <v>4200000</v>
      </c>
      <c r="N43" s="38">
        <v>2100000</v>
      </c>
      <c r="O43" s="38">
        <v>2100000</v>
      </c>
      <c r="P43" s="38"/>
      <c r="Q43" s="38">
        <v>2100000</v>
      </c>
      <c r="R43" s="38">
        <v>2100000</v>
      </c>
      <c r="S43" s="89">
        <v>2100000</v>
      </c>
      <c r="T43" s="63">
        <f>SUM(H43:S43)</f>
        <v>24900000</v>
      </c>
      <c r="U43" s="188">
        <v>1050000</v>
      </c>
      <c r="V43" s="138">
        <f>SUM(T43:U45)</f>
        <v>25950000</v>
      </c>
      <c r="X43" s="18"/>
    </row>
    <row r="44" spans="1:24" s="4" customFormat="1" ht="21.75" customHeight="1">
      <c r="A44" s="122"/>
      <c r="B44" s="154"/>
      <c r="C44" s="132"/>
      <c r="D44" s="119"/>
      <c r="E44" s="119"/>
      <c r="F44" s="9">
        <v>114</v>
      </c>
      <c r="G44" s="13" t="s">
        <v>77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/>
      <c r="T44" s="60">
        <f>SUM(H44:S44)</f>
        <v>0</v>
      </c>
      <c r="U44" s="189"/>
      <c r="V44" s="139"/>
      <c r="X44" s="18"/>
    </row>
    <row r="45" spans="1:24" s="4" customFormat="1" ht="21.75" customHeight="1" thickBot="1">
      <c r="A45" s="123"/>
      <c r="B45" s="155"/>
      <c r="C45" s="134"/>
      <c r="D45" s="120"/>
      <c r="E45" s="120"/>
      <c r="F45" s="12">
        <v>232</v>
      </c>
      <c r="G45" s="36" t="s">
        <v>21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/>
      <c r="S45" s="173"/>
      <c r="T45" s="64">
        <f>SUM(H45:S45)</f>
        <v>0</v>
      </c>
      <c r="U45" s="190"/>
      <c r="V45" s="140"/>
      <c r="X45" s="18"/>
    </row>
    <row r="46" spans="1:24" s="4" customFormat="1" ht="21.75" customHeight="1">
      <c r="A46" s="133">
        <v>14</v>
      </c>
      <c r="B46" s="153">
        <v>7000</v>
      </c>
      <c r="C46" s="133">
        <v>5461348</v>
      </c>
      <c r="D46" s="145" t="s">
        <v>89</v>
      </c>
      <c r="E46" s="145" t="s">
        <v>28</v>
      </c>
      <c r="F46" s="9">
        <v>111</v>
      </c>
      <c r="G46" s="13" t="s">
        <v>19</v>
      </c>
      <c r="H46" s="33">
        <v>2000000</v>
      </c>
      <c r="I46" s="33">
        <v>2000000</v>
      </c>
      <c r="J46" s="33">
        <v>2000000</v>
      </c>
      <c r="K46" s="33">
        <f>2000000*2</f>
        <v>4000000</v>
      </c>
      <c r="L46" s="33"/>
      <c r="M46" s="33">
        <v>4000000</v>
      </c>
      <c r="N46" s="33">
        <v>2000000</v>
      </c>
      <c r="O46" s="33">
        <v>2000000</v>
      </c>
      <c r="P46" s="33"/>
      <c r="Q46" s="33">
        <v>2000000</v>
      </c>
      <c r="R46" s="33">
        <v>2000000</v>
      </c>
      <c r="S46" s="91">
        <v>2000000</v>
      </c>
      <c r="T46" s="63">
        <f>SUM(H46:S46)</f>
        <v>24000000</v>
      </c>
      <c r="U46" s="177">
        <v>1000000</v>
      </c>
      <c r="V46" s="138">
        <f>SUM(T46:U48)</f>
        <v>25000000</v>
      </c>
      <c r="X46" s="18"/>
    </row>
    <row r="47" spans="1:24" s="4" customFormat="1" ht="21.75" customHeight="1">
      <c r="A47" s="122"/>
      <c r="B47" s="154"/>
      <c r="C47" s="122"/>
      <c r="D47" s="146"/>
      <c r="E47" s="146"/>
      <c r="F47" s="9">
        <v>114</v>
      </c>
      <c r="G47" s="13" t="s">
        <v>77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T47" s="60"/>
      <c r="U47" s="180"/>
      <c r="V47" s="139"/>
      <c r="X47" s="18"/>
    </row>
    <row r="48" spans="1:24" s="4" customFormat="1" ht="21.75" customHeight="1" thickBot="1">
      <c r="A48" s="122"/>
      <c r="B48" s="154"/>
      <c r="C48" s="122"/>
      <c r="D48" s="146"/>
      <c r="E48" s="147"/>
      <c r="F48" s="12">
        <v>232</v>
      </c>
      <c r="G48" s="36" t="s">
        <v>21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/>
      <c r="S48" s="173"/>
      <c r="T48" s="64">
        <f>SUM(H48:S48)</f>
        <v>0</v>
      </c>
      <c r="U48" s="86"/>
      <c r="V48" s="140"/>
      <c r="X48" s="18"/>
    </row>
    <row r="49" spans="1:24" s="4" customFormat="1" ht="21.75" customHeight="1">
      <c r="A49" s="133">
        <v>15</v>
      </c>
      <c r="B49" s="153">
        <v>8000</v>
      </c>
      <c r="C49" s="142">
        <v>4046373</v>
      </c>
      <c r="D49" s="130" t="s">
        <v>90</v>
      </c>
      <c r="E49" s="130" t="s">
        <v>28</v>
      </c>
      <c r="F49" s="9">
        <v>111</v>
      </c>
      <c r="G49" s="13" t="s">
        <v>19</v>
      </c>
      <c r="H49" s="44">
        <v>1530000</v>
      </c>
      <c r="I49" s="44">
        <v>1850000</v>
      </c>
      <c r="J49" s="44">
        <v>1850000</v>
      </c>
      <c r="K49" s="44">
        <v>5000000</v>
      </c>
      <c r="L49" s="44"/>
      <c r="M49" s="44">
        <v>5000000</v>
      </c>
      <c r="N49" s="44">
        <v>2500000</v>
      </c>
      <c r="O49" s="44">
        <v>2500000</v>
      </c>
      <c r="P49" s="44"/>
      <c r="Q49" s="44">
        <v>2500000</v>
      </c>
      <c r="R49" s="44">
        <v>2500000</v>
      </c>
      <c r="S49" s="89">
        <v>2500000</v>
      </c>
      <c r="T49" s="63">
        <f>SUM(H49:S49)</f>
        <v>27730000</v>
      </c>
      <c r="U49" s="188">
        <v>1250000</v>
      </c>
      <c r="V49" s="138">
        <f>SUM(T49:U51)</f>
        <v>28980000</v>
      </c>
      <c r="X49" s="18"/>
    </row>
    <row r="50" spans="1:24" s="4" customFormat="1" ht="21.75" customHeight="1">
      <c r="A50" s="122"/>
      <c r="B50" s="154"/>
      <c r="C50" s="143"/>
      <c r="D50" s="119"/>
      <c r="E50" s="119"/>
      <c r="F50" s="9">
        <v>114</v>
      </c>
      <c r="G50" s="13" t="s">
        <v>77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/>
      <c r="T50" s="60">
        <f>SUM(H50:S50)</f>
        <v>0</v>
      </c>
      <c r="U50" s="189"/>
      <c r="V50" s="139"/>
      <c r="X50" s="18"/>
    </row>
    <row r="51" spans="1:24" s="4" customFormat="1" ht="21.75" customHeight="1" thickBot="1">
      <c r="A51" s="123"/>
      <c r="B51" s="155"/>
      <c r="C51" s="160"/>
      <c r="D51" s="120"/>
      <c r="E51" s="120"/>
      <c r="F51" s="12">
        <v>232</v>
      </c>
      <c r="G51" s="36" t="s">
        <v>21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/>
      <c r="S51" s="173"/>
      <c r="T51" s="64">
        <f>SUM(H51:S51)</f>
        <v>0</v>
      </c>
      <c r="U51" s="190"/>
      <c r="V51" s="140"/>
      <c r="X51" s="18"/>
    </row>
    <row r="52" spans="1:24" s="4" customFormat="1" ht="21.75" customHeight="1">
      <c r="A52" s="133">
        <v>16</v>
      </c>
      <c r="B52" s="153">
        <v>8000</v>
      </c>
      <c r="C52" s="142">
        <v>624927</v>
      </c>
      <c r="D52" s="130" t="s">
        <v>91</v>
      </c>
      <c r="E52" s="130" t="s">
        <v>28</v>
      </c>
      <c r="F52" s="9">
        <v>111</v>
      </c>
      <c r="G52" s="13" t="s">
        <v>19</v>
      </c>
      <c r="H52" s="42">
        <v>1500000</v>
      </c>
      <c r="I52" s="43">
        <v>1500000</v>
      </c>
      <c r="J52" s="43">
        <v>1500000</v>
      </c>
      <c r="K52" s="43">
        <f>1500000*2</f>
        <v>3000000</v>
      </c>
      <c r="L52" s="43"/>
      <c r="M52" s="43">
        <v>3000000</v>
      </c>
      <c r="N52" s="43">
        <v>1500000</v>
      </c>
      <c r="O52" s="44">
        <v>1500000</v>
      </c>
      <c r="P52" s="44"/>
      <c r="Q52" s="44">
        <v>1500000</v>
      </c>
      <c r="R52" s="33">
        <v>1500000</v>
      </c>
      <c r="S52" s="91">
        <v>1500000</v>
      </c>
      <c r="T52" s="94">
        <f>SUM(H52:S52)</f>
        <v>18000000</v>
      </c>
      <c r="U52" s="188">
        <v>750000</v>
      </c>
      <c r="V52" s="138">
        <f>SUM(T52:U54)</f>
        <v>18750000</v>
      </c>
      <c r="X52" s="18"/>
    </row>
    <row r="53" spans="1:24" s="4" customFormat="1" ht="21.75" customHeight="1">
      <c r="A53" s="122"/>
      <c r="B53" s="154"/>
      <c r="C53" s="143"/>
      <c r="D53" s="119"/>
      <c r="E53" s="119"/>
      <c r="F53" s="9">
        <v>114</v>
      </c>
      <c r="G53" s="13" t="s">
        <v>77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/>
      <c r="S53" s="91"/>
      <c r="T53" s="60">
        <f>SUM(H53:S53)</f>
        <v>0</v>
      </c>
      <c r="U53" s="189"/>
      <c r="V53" s="139"/>
      <c r="X53" s="18"/>
    </row>
    <row r="54" spans="1:24" s="4" customFormat="1" ht="21.75" customHeight="1" thickBot="1">
      <c r="A54" s="122"/>
      <c r="B54" s="154"/>
      <c r="C54" s="143"/>
      <c r="D54" s="119"/>
      <c r="E54" s="119"/>
      <c r="F54" s="12">
        <v>232</v>
      </c>
      <c r="G54" s="36" t="s">
        <v>21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/>
      <c r="S54" s="176"/>
      <c r="T54" s="64">
        <f>SUM(H54:S54)</f>
        <v>0</v>
      </c>
      <c r="U54" s="190"/>
      <c r="V54" s="140"/>
      <c r="X54" s="18"/>
    </row>
    <row r="55" spans="1:24" s="4" customFormat="1" ht="21.75" customHeight="1">
      <c r="A55" s="133">
        <v>17</v>
      </c>
      <c r="B55" s="153">
        <v>9000</v>
      </c>
      <c r="C55" s="142">
        <v>3669832</v>
      </c>
      <c r="D55" s="130" t="s">
        <v>92</v>
      </c>
      <c r="E55" s="130" t="s">
        <v>28</v>
      </c>
      <c r="F55" s="11">
        <v>112</v>
      </c>
      <c r="G55" s="30" t="s">
        <v>110</v>
      </c>
      <c r="H55" s="45">
        <v>1518000</v>
      </c>
      <c r="I55" s="45">
        <v>1518000</v>
      </c>
      <c r="J55" s="45">
        <v>1400000</v>
      </c>
      <c r="K55" s="45">
        <v>1400000</v>
      </c>
      <c r="L55" s="45"/>
      <c r="M55" s="45">
        <f>1400000*2</f>
        <v>2800000</v>
      </c>
      <c r="N55" s="45">
        <v>1400000</v>
      </c>
      <c r="O55" s="45">
        <v>1400000</v>
      </c>
      <c r="P55" s="45"/>
      <c r="Q55" s="45">
        <v>1400000</v>
      </c>
      <c r="R55" s="45">
        <f>1400000*2</f>
        <v>2800000</v>
      </c>
      <c r="S55" s="89"/>
      <c r="T55" s="63">
        <f>SUM(H55:S55)</f>
        <v>15636000</v>
      </c>
      <c r="U55" s="188"/>
      <c r="V55" s="139">
        <f>SUM(T55:T57)</f>
        <v>26282000</v>
      </c>
      <c r="X55" s="18"/>
    </row>
    <row r="56" spans="1:24" s="4" customFormat="1" ht="21.75" customHeight="1">
      <c r="A56" s="122"/>
      <c r="B56" s="154"/>
      <c r="C56" s="143"/>
      <c r="D56" s="119"/>
      <c r="E56" s="119"/>
      <c r="F56" s="9">
        <v>113</v>
      </c>
      <c r="G56" s="13" t="s">
        <v>20</v>
      </c>
      <c r="H56" s="33">
        <v>682000</v>
      </c>
      <c r="I56" s="33">
        <v>682000</v>
      </c>
      <c r="J56" s="33">
        <v>800000</v>
      </c>
      <c r="K56" s="33">
        <v>800000</v>
      </c>
      <c r="L56" s="33"/>
      <c r="M56" s="33">
        <f>682000+800000+800000</f>
        <v>2282000</v>
      </c>
      <c r="N56" s="33">
        <v>800000</v>
      </c>
      <c r="O56" s="33">
        <v>800000</v>
      </c>
      <c r="P56" s="33"/>
      <c r="Q56" s="33">
        <v>800000</v>
      </c>
      <c r="R56" s="33">
        <v>800000</v>
      </c>
      <c r="S56" s="91"/>
      <c r="T56" s="60">
        <f>SUM(H56:S56)</f>
        <v>8446000</v>
      </c>
      <c r="U56" s="189"/>
      <c r="V56" s="139"/>
      <c r="X56" s="18"/>
    </row>
    <row r="57" spans="1:24" s="84" customFormat="1" ht="21.75" customHeight="1" thickBot="1">
      <c r="A57" s="109"/>
      <c r="B57" s="114"/>
      <c r="C57" s="111"/>
      <c r="D57" s="120"/>
      <c r="E57" s="108"/>
      <c r="F57" s="8">
        <v>114</v>
      </c>
      <c r="G57" s="32" t="s">
        <v>77</v>
      </c>
      <c r="H57" s="39"/>
      <c r="I57" s="39">
        <v>2200000</v>
      </c>
      <c r="J57" s="39"/>
      <c r="K57" s="39"/>
      <c r="L57" s="39"/>
      <c r="M57" s="39"/>
      <c r="N57" s="39"/>
      <c r="O57" s="39"/>
      <c r="P57" s="39"/>
      <c r="Q57" s="39"/>
      <c r="R57" s="39"/>
      <c r="S57" s="178"/>
      <c r="T57" s="64">
        <f>SUM(H57:S57)</f>
        <v>2200000</v>
      </c>
      <c r="U57" s="190"/>
      <c r="V57" s="110"/>
      <c r="X57" s="85"/>
    </row>
    <row r="58" spans="1:24" s="4" customFormat="1" ht="21.75" customHeight="1">
      <c r="A58" s="133">
        <v>18</v>
      </c>
      <c r="B58" s="153">
        <v>9000</v>
      </c>
      <c r="C58" s="142">
        <v>3913618</v>
      </c>
      <c r="D58" s="130" t="s">
        <v>93</v>
      </c>
      <c r="E58" s="130" t="s">
        <v>28</v>
      </c>
      <c r="F58" s="9">
        <v>112</v>
      </c>
      <c r="G58" s="13" t="s">
        <v>110</v>
      </c>
      <c r="H58" s="191">
        <v>1518000</v>
      </c>
      <c r="I58" s="191">
        <v>1518000</v>
      </c>
      <c r="J58" s="191">
        <v>1400000</v>
      </c>
      <c r="K58" s="191">
        <v>1400000</v>
      </c>
      <c r="L58" s="191"/>
      <c r="M58" s="191">
        <f>1400000*2</f>
        <v>2800000</v>
      </c>
      <c r="N58" s="191">
        <v>1400000</v>
      </c>
      <c r="O58" s="191">
        <v>1400000</v>
      </c>
      <c r="P58" s="191"/>
      <c r="Q58" s="191">
        <v>1400000</v>
      </c>
      <c r="R58" s="191">
        <f>1400000*2</f>
        <v>2800000</v>
      </c>
      <c r="S58" s="89">
        <v>1400000</v>
      </c>
      <c r="T58" s="63">
        <f>SUM(H58:S58)</f>
        <v>17036000</v>
      </c>
      <c r="U58" s="188"/>
      <c r="V58" s="139">
        <f>SUM(T58:T59)</f>
        <v>26282000</v>
      </c>
      <c r="X58" s="18"/>
    </row>
    <row r="59" spans="1:24" s="4" customFormat="1" ht="21.75" customHeight="1">
      <c r="A59" s="122"/>
      <c r="B59" s="154"/>
      <c r="C59" s="143"/>
      <c r="D59" s="119"/>
      <c r="E59" s="119"/>
      <c r="F59" s="9">
        <v>113</v>
      </c>
      <c r="G59" s="13" t="s">
        <v>20</v>
      </c>
      <c r="H59" s="33">
        <v>682000</v>
      </c>
      <c r="I59" s="33">
        <v>682000</v>
      </c>
      <c r="J59" s="33">
        <v>800000</v>
      </c>
      <c r="K59" s="33">
        <v>800000</v>
      </c>
      <c r="L59" s="33"/>
      <c r="M59" s="33">
        <f>682000+800000+800000</f>
        <v>2282000</v>
      </c>
      <c r="N59" s="33">
        <v>800000</v>
      </c>
      <c r="O59" s="33">
        <v>800000</v>
      </c>
      <c r="P59" s="33"/>
      <c r="Q59" s="33">
        <v>800000</v>
      </c>
      <c r="R59" s="33">
        <v>800000</v>
      </c>
      <c r="S59" s="91">
        <v>800000</v>
      </c>
      <c r="T59" s="60">
        <f>SUM(H59:S59)</f>
        <v>9246000</v>
      </c>
      <c r="U59" s="189"/>
      <c r="V59" s="139"/>
      <c r="X59" s="18"/>
    </row>
    <row r="60" spans="1:24" s="84" customFormat="1" ht="19.5" customHeight="1" thickBot="1">
      <c r="A60" s="109"/>
      <c r="B60" s="114"/>
      <c r="C60" s="111"/>
      <c r="D60" s="120"/>
      <c r="E60" s="108"/>
      <c r="F60" s="8">
        <v>114</v>
      </c>
      <c r="G60" s="32" t="s">
        <v>77</v>
      </c>
      <c r="H60" s="39"/>
      <c r="I60" s="39">
        <v>2200000</v>
      </c>
      <c r="J60" s="39"/>
      <c r="K60" s="39"/>
      <c r="L60" s="39"/>
      <c r="M60" s="39"/>
      <c r="N60" s="39"/>
      <c r="O60" s="39"/>
      <c r="P60" s="39"/>
      <c r="Q60" s="39"/>
      <c r="R60" s="39"/>
      <c r="S60" s="178"/>
      <c r="T60" s="64">
        <f>SUM(H60:S60)</f>
        <v>2200000</v>
      </c>
      <c r="U60" s="190"/>
      <c r="V60" s="110"/>
      <c r="X60" s="85"/>
    </row>
    <row r="61" spans="1:24" s="4" customFormat="1" ht="21.75" customHeight="1">
      <c r="A61" s="133">
        <v>19</v>
      </c>
      <c r="B61" s="153">
        <v>9000</v>
      </c>
      <c r="C61" s="142">
        <v>3426647</v>
      </c>
      <c r="D61" s="130" t="s">
        <v>94</v>
      </c>
      <c r="E61" s="130" t="s">
        <v>28</v>
      </c>
      <c r="F61" s="9">
        <v>112</v>
      </c>
      <c r="G61" s="13" t="s">
        <v>110</v>
      </c>
      <c r="H61" s="191">
        <v>1518000</v>
      </c>
      <c r="I61" s="191">
        <v>1518000</v>
      </c>
      <c r="J61" s="191">
        <v>1400000</v>
      </c>
      <c r="K61" s="191">
        <v>1400000</v>
      </c>
      <c r="L61" s="191"/>
      <c r="M61" s="191">
        <f>1400000*2</f>
        <v>2800000</v>
      </c>
      <c r="N61" s="191">
        <v>1400000</v>
      </c>
      <c r="O61" s="191">
        <v>1400000</v>
      </c>
      <c r="P61" s="191"/>
      <c r="Q61" s="191">
        <v>1400000</v>
      </c>
      <c r="R61" s="191">
        <f>1400000*2</f>
        <v>2800000</v>
      </c>
      <c r="S61" s="89"/>
      <c r="T61" s="63">
        <f>SUM(H61:S61)</f>
        <v>15636000</v>
      </c>
      <c r="U61" s="180"/>
      <c r="V61" s="138">
        <f>SUM(T61:T62)</f>
        <v>24082000</v>
      </c>
      <c r="X61" s="18"/>
    </row>
    <row r="62" spans="1:24" s="4" customFormat="1" ht="21.75" customHeight="1">
      <c r="A62" s="122"/>
      <c r="B62" s="154"/>
      <c r="C62" s="143"/>
      <c r="D62" s="119"/>
      <c r="E62" s="119"/>
      <c r="F62" s="9">
        <v>113</v>
      </c>
      <c r="G62" s="13" t="s">
        <v>20</v>
      </c>
      <c r="H62" s="33">
        <v>682000</v>
      </c>
      <c r="I62" s="33">
        <v>682000</v>
      </c>
      <c r="J62" s="33">
        <v>800000</v>
      </c>
      <c r="K62" s="33">
        <v>800000</v>
      </c>
      <c r="L62" s="33"/>
      <c r="M62" s="33">
        <f>682000+800000+800000</f>
        <v>2282000</v>
      </c>
      <c r="N62" s="33">
        <v>800000</v>
      </c>
      <c r="O62" s="33">
        <v>800000</v>
      </c>
      <c r="P62" s="33"/>
      <c r="Q62" s="33">
        <v>800000</v>
      </c>
      <c r="R62" s="33">
        <v>800000</v>
      </c>
      <c r="S62" s="91"/>
      <c r="T62" s="60">
        <f>SUM(H62:S62)</f>
        <v>8446000</v>
      </c>
      <c r="U62" s="180"/>
      <c r="V62" s="139"/>
      <c r="X62" s="18"/>
    </row>
    <row r="63" spans="1:24" s="84" customFormat="1" ht="21.75" customHeight="1" thickBot="1">
      <c r="A63" s="109"/>
      <c r="B63" s="114"/>
      <c r="C63" s="111"/>
      <c r="D63" s="108"/>
      <c r="E63" s="108"/>
      <c r="F63" s="8">
        <v>114</v>
      </c>
      <c r="G63" s="32" t="s">
        <v>77</v>
      </c>
      <c r="H63" s="39"/>
      <c r="I63" s="39">
        <v>2200000</v>
      </c>
      <c r="J63" s="39"/>
      <c r="K63" s="39"/>
      <c r="L63" s="39"/>
      <c r="M63" s="39"/>
      <c r="N63" s="39"/>
      <c r="O63" s="39"/>
      <c r="P63" s="39"/>
      <c r="Q63" s="39"/>
      <c r="R63" s="39"/>
      <c r="S63" s="178"/>
      <c r="T63" s="64">
        <f>SUM(H63:S63)</f>
        <v>2200000</v>
      </c>
      <c r="U63" s="86"/>
      <c r="V63" s="110"/>
      <c r="X63" s="85"/>
    </row>
    <row r="64" spans="1:24" s="4" customFormat="1" ht="21.75" customHeight="1">
      <c r="A64" s="133">
        <v>20</v>
      </c>
      <c r="B64" s="153">
        <v>10000</v>
      </c>
      <c r="C64" s="142">
        <v>2939540</v>
      </c>
      <c r="D64" s="130" t="s">
        <v>95</v>
      </c>
      <c r="E64" s="130" t="s">
        <v>28</v>
      </c>
      <c r="F64" s="9">
        <v>112</v>
      </c>
      <c r="G64" s="13" t="s">
        <v>110</v>
      </c>
      <c r="H64" s="191">
        <v>1518000</v>
      </c>
      <c r="I64" s="191">
        <v>1518000</v>
      </c>
      <c r="J64" s="191">
        <v>1400000</v>
      </c>
      <c r="K64" s="191">
        <v>1400000</v>
      </c>
      <c r="L64" s="191"/>
      <c r="M64" s="191">
        <f>1400000*2</f>
        <v>2800000</v>
      </c>
      <c r="N64" s="191">
        <v>1400000</v>
      </c>
      <c r="O64" s="191">
        <v>1400000</v>
      </c>
      <c r="P64" s="191"/>
      <c r="Q64" s="191">
        <v>1400000</v>
      </c>
      <c r="R64" s="191">
        <f>1400000*2</f>
        <v>2800000</v>
      </c>
      <c r="S64" s="89"/>
      <c r="T64" s="63">
        <f>SUM(H64:S64)</f>
        <v>15636000</v>
      </c>
      <c r="U64" s="180"/>
      <c r="V64" s="138">
        <f>SUM(T64:T65)</f>
        <v>24082000</v>
      </c>
      <c r="X64" s="18"/>
    </row>
    <row r="65" spans="1:24" s="4" customFormat="1" ht="21.75" customHeight="1">
      <c r="A65" s="122"/>
      <c r="B65" s="154"/>
      <c r="C65" s="143"/>
      <c r="D65" s="119"/>
      <c r="E65" s="119"/>
      <c r="F65" s="9">
        <v>113</v>
      </c>
      <c r="G65" s="13" t="s">
        <v>20</v>
      </c>
      <c r="H65" s="33">
        <v>682000</v>
      </c>
      <c r="I65" s="33">
        <v>682000</v>
      </c>
      <c r="J65" s="33">
        <v>800000</v>
      </c>
      <c r="K65" s="33">
        <v>800000</v>
      </c>
      <c r="L65" s="33"/>
      <c r="M65" s="33">
        <f>682000+800000+800000</f>
        <v>2282000</v>
      </c>
      <c r="N65" s="33">
        <v>800000</v>
      </c>
      <c r="O65" s="33">
        <v>800000</v>
      </c>
      <c r="P65" s="33"/>
      <c r="Q65" s="33">
        <v>800000</v>
      </c>
      <c r="R65" s="33">
        <v>800000</v>
      </c>
      <c r="S65" s="91"/>
      <c r="T65" s="60">
        <f>SUM(H65:S65)</f>
        <v>8446000</v>
      </c>
      <c r="U65" s="180"/>
      <c r="V65" s="139"/>
      <c r="X65" s="18"/>
    </row>
    <row r="66" spans="1:24" s="84" customFormat="1" ht="21.75" customHeight="1" thickBot="1">
      <c r="A66" s="109"/>
      <c r="B66" s="114"/>
      <c r="C66" s="111"/>
      <c r="D66" s="108"/>
      <c r="E66" s="108"/>
      <c r="F66" s="8">
        <v>114</v>
      </c>
      <c r="G66" s="32" t="s">
        <v>77</v>
      </c>
      <c r="H66" s="39"/>
      <c r="I66" s="39">
        <v>2200000</v>
      </c>
      <c r="J66" s="39"/>
      <c r="K66" s="39"/>
      <c r="L66" s="39"/>
      <c r="M66" s="39"/>
      <c r="N66" s="39"/>
      <c r="O66" s="39"/>
      <c r="P66" s="39"/>
      <c r="Q66" s="39"/>
      <c r="R66" s="39"/>
      <c r="S66" s="178"/>
      <c r="T66" s="64">
        <f>SUM(H66:S66)</f>
        <v>2200000</v>
      </c>
      <c r="U66" s="86"/>
      <c r="V66" s="110"/>
      <c r="X66" s="85"/>
    </row>
    <row r="67" spans="1:24" s="4" customFormat="1" ht="21.75" customHeight="1">
      <c r="A67" s="133">
        <v>21</v>
      </c>
      <c r="B67" s="156">
        <v>11000</v>
      </c>
      <c r="C67" s="131">
        <v>3816837</v>
      </c>
      <c r="D67" s="130" t="s">
        <v>96</v>
      </c>
      <c r="E67" s="130" t="s">
        <v>28</v>
      </c>
      <c r="F67" s="9">
        <v>112</v>
      </c>
      <c r="G67" s="13" t="s">
        <v>110</v>
      </c>
      <c r="H67" s="191">
        <v>1518000</v>
      </c>
      <c r="I67" s="191">
        <v>1518000</v>
      </c>
      <c r="J67" s="191">
        <v>1400000</v>
      </c>
      <c r="K67" s="191">
        <v>1400000</v>
      </c>
      <c r="L67" s="191"/>
      <c r="M67" s="191">
        <f>1400000*2</f>
        <v>2800000</v>
      </c>
      <c r="N67" s="191">
        <v>1400000</v>
      </c>
      <c r="O67" s="191">
        <v>1400000</v>
      </c>
      <c r="P67" s="191"/>
      <c r="Q67" s="191">
        <v>1400000</v>
      </c>
      <c r="R67" s="191">
        <f>1400000*2</f>
        <v>2800000</v>
      </c>
      <c r="S67" s="89"/>
      <c r="T67" s="63">
        <f>SUM(H67:S67)</f>
        <v>15636000</v>
      </c>
      <c r="U67" s="180"/>
      <c r="V67" s="138">
        <f>SUM(T67:T68)</f>
        <v>24082000</v>
      </c>
      <c r="X67" s="18"/>
    </row>
    <row r="68" spans="1:24" s="4" customFormat="1" ht="21.75" customHeight="1">
      <c r="A68" s="122"/>
      <c r="B68" s="157"/>
      <c r="C68" s="132"/>
      <c r="D68" s="119"/>
      <c r="E68" s="119"/>
      <c r="F68" s="9">
        <v>113</v>
      </c>
      <c r="G68" s="13" t="s">
        <v>20</v>
      </c>
      <c r="H68" s="33">
        <v>682000</v>
      </c>
      <c r="I68" s="33">
        <v>682000</v>
      </c>
      <c r="J68" s="33">
        <v>800000</v>
      </c>
      <c r="K68" s="33">
        <v>800000</v>
      </c>
      <c r="L68" s="33"/>
      <c r="M68" s="33">
        <f>682000+800000+800000</f>
        <v>2282000</v>
      </c>
      <c r="N68" s="33">
        <v>800000</v>
      </c>
      <c r="O68" s="33">
        <v>800000</v>
      </c>
      <c r="P68" s="33"/>
      <c r="Q68" s="33">
        <v>800000</v>
      </c>
      <c r="R68" s="33">
        <v>800000</v>
      </c>
      <c r="S68" s="91"/>
      <c r="T68" s="60">
        <f>SUM(H68:S68)</f>
        <v>8446000</v>
      </c>
      <c r="U68" s="180"/>
      <c r="V68" s="139"/>
      <c r="X68" s="18"/>
    </row>
    <row r="69" spans="1:24" s="84" customFormat="1" ht="21.75" customHeight="1" thickBot="1">
      <c r="A69" s="109"/>
      <c r="B69" s="114"/>
      <c r="C69" s="111"/>
      <c r="D69" s="108"/>
      <c r="E69" s="108"/>
      <c r="F69" s="8">
        <v>114</v>
      </c>
      <c r="G69" s="32" t="s">
        <v>77</v>
      </c>
      <c r="H69" s="39"/>
      <c r="I69" s="39">
        <v>2200000</v>
      </c>
      <c r="J69" s="39"/>
      <c r="K69" s="39"/>
      <c r="L69" s="39"/>
      <c r="M69" s="39"/>
      <c r="N69" s="39"/>
      <c r="O69" s="39"/>
      <c r="P69" s="39"/>
      <c r="Q69" s="39"/>
      <c r="R69" s="39"/>
      <c r="S69" s="178"/>
      <c r="T69" s="64">
        <f>SUM(H69:S69)</f>
        <v>2200000</v>
      </c>
      <c r="U69" s="86"/>
      <c r="V69" s="110"/>
      <c r="X69" s="85"/>
    </row>
    <row r="70" spans="1:24" s="4" customFormat="1" ht="21.75" customHeight="1">
      <c r="A70" s="133">
        <v>22</v>
      </c>
      <c r="B70" s="156">
        <v>12000</v>
      </c>
      <c r="C70" s="131">
        <v>2959444</v>
      </c>
      <c r="D70" s="130" t="s">
        <v>97</v>
      </c>
      <c r="E70" s="130" t="s">
        <v>28</v>
      </c>
      <c r="F70" s="9">
        <v>112</v>
      </c>
      <c r="G70" s="13" t="s">
        <v>110</v>
      </c>
      <c r="H70" s="191">
        <v>1518000</v>
      </c>
      <c r="I70" s="191">
        <v>1518000</v>
      </c>
      <c r="J70" s="191">
        <v>1400000</v>
      </c>
      <c r="K70" s="191">
        <v>1400000</v>
      </c>
      <c r="L70" s="191"/>
      <c r="M70" s="191">
        <f>1400000*2</f>
        <v>2800000</v>
      </c>
      <c r="N70" s="191">
        <v>1400000</v>
      </c>
      <c r="O70" s="191">
        <v>1400000</v>
      </c>
      <c r="P70" s="191"/>
      <c r="Q70" s="191">
        <v>1400000</v>
      </c>
      <c r="R70" s="191">
        <f>1400000*2</f>
        <v>2800000</v>
      </c>
      <c r="S70" s="89"/>
      <c r="T70" s="63">
        <f>SUM(H70:S70)</f>
        <v>15636000</v>
      </c>
      <c r="U70" s="180"/>
      <c r="V70" s="138">
        <f>SUM(T70:T71)</f>
        <v>24082000</v>
      </c>
      <c r="X70" s="18"/>
    </row>
    <row r="71" spans="1:24" s="4" customFormat="1" ht="21.75" customHeight="1">
      <c r="A71" s="122"/>
      <c r="B71" s="157"/>
      <c r="C71" s="132"/>
      <c r="D71" s="119"/>
      <c r="E71" s="119"/>
      <c r="F71" s="9">
        <v>113</v>
      </c>
      <c r="G71" s="13" t="s">
        <v>20</v>
      </c>
      <c r="H71" s="33">
        <v>682000</v>
      </c>
      <c r="I71" s="33">
        <v>682000</v>
      </c>
      <c r="J71" s="33">
        <v>800000</v>
      </c>
      <c r="K71" s="33">
        <v>800000</v>
      </c>
      <c r="L71" s="33"/>
      <c r="M71" s="33">
        <f>682000+800000+800000</f>
        <v>2282000</v>
      </c>
      <c r="N71" s="33">
        <v>800000</v>
      </c>
      <c r="O71" s="33">
        <v>800000</v>
      </c>
      <c r="P71" s="33"/>
      <c r="Q71" s="33">
        <v>800000</v>
      </c>
      <c r="R71" s="33">
        <v>800000</v>
      </c>
      <c r="S71" s="91"/>
      <c r="T71" s="60">
        <f>SUM(H71:S71)</f>
        <v>8446000</v>
      </c>
      <c r="U71" s="180"/>
      <c r="V71" s="139"/>
      <c r="X71" s="18"/>
    </row>
    <row r="72" spans="1:24" s="84" customFormat="1" ht="21.75" customHeight="1" thickBot="1">
      <c r="A72" s="109"/>
      <c r="B72" s="114"/>
      <c r="C72" s="111"/>
      <c r="D72" s="108"/>
      <c r="E72" s="108"/>
      <c r="F72" s="8">
        <v>114</v>
      </c>
      <c r="G72" s="32" t="s">
        <v>77</v>
      </c>
      <c r="H72" s="39"/>
      <c r="I72" s="39">
        <v>2200000</v>
      </c>
      <c r="J72" s="39"/>
      <c r="K72" s="39"/>
      <c r="L72" s="39"/>
      <c r="M72" s="39"/>
      <c r="N72" s="39"/>
      <c r="O72" s="39"/>
      <c r="P72" s="39"/>
      <c r="Q72" s="39"/>
      <c r="R72" s="39"/>
      <c r="S72" s="178"/>
      <c r="T72" s="64">
        <f>SUM(H72:S72)</f>
        <v>2200000</v>
      </c>
      <c r="U72" s="86"/>
      <c r="V72" s="110"/>
      <c r="X72" s="85"/>
    </row>
    <row r="73" spans="1:24" s="4" customFormat="1" ht="21.75" customHeight="1">
      <c r="A73" s="133">
        <v>23</v>
      </c>
      <c r="B73" s="153">
        <v>12000</v>
      </c>
      <c r="C73" s="131">
        <v>3234357</v>
      </c>
      <c r="D73" s="130" t="s">
        <v>98</v>
      </c>
      <c r="E73" s="130" t="s">
        <v>28</v>
      </c>
      <c r="F73" s="9">
        <v>112</v>
      </c>
      <c r="G73" s="13" t="s">
        <v>110</v>
      </c>
      <c r="H73" s="191">
        <v>1518000</v>
      </c>
      <c r="I73" s="191">
        <v>1518000</v>
      </c>
      <c r="J73" s="191">
        <v>1400000</v>
      </c>
      <c r="K73" s="191">
        <v>1400000</v>
      </c>
      <c r="L73" s="191"/>
      <c r="M73" s="191">
        <f>1400000*2</f>
        <v>2800000</v>
      </c>
      <c r="N73" s="191">
        <v>1400000</v>
      </c>
      <c r="O73" s="191">
        <v>1400000</v>
      </c>
      <c r="P73" s="191"/>
      <c r="Q73" s="191">
        <v>1400000</v>
      </c>
      <c r="R73" s="191">
        <f>1400000*2</f>
        <v>2800000</v>
      </c>
      <c r="S73" s="89"/>
      <c r="T73" s="63">
        <f>SUM(H73:S73)</f>
        <v>15636000</v>
      </c>
      <c r="U73" s="180"/>
      <c r="V73" s="138">
        <f>SUM(T73:T74)</f>
        <v>24082000</v>
      </c>
      <c r="X73" s="18"/>
    </row>
    <row r="74" spans="1:24" s="4" customFormat="1" ht="21.75" customHeight="1">
      <c r="A74" s="122"/>
      <c r="B74" s="154"/>
      <c r="C74" s="132"/>
      <c r="D74" s="119"/>
      <c r="E74" s="119"/>
      <c r="F74" s="9">
        <v>113</v>
      </c>
      <c r="G74" s="13" t="s">
        <v>20</v>
      </c>
      <c r="H74" s="33">
        <v>682000</v>
      </c>
      <c r="I74" s="33">
        <v>682000</v>
      </c>
      <c r="J74" s="33">
        <v>800000</v>
      </c>
      <c r="K74" s="33">
        <v>800000</v>
      </c>
      <c r="L74" s="33"/>
      <c r="M74" s="33">
        <f>682000+800000+800000</f>
        <v>2282000</v>
      </c>
      <c r="N74" s="33">
        <v>800000</v>
      </c>
      <c r="O74" s="33">
        <v>800000</v>
      </c>
      <c r="P74" s="33"/>
      <c r="Q74" s="33">
        <v>800000</v>
      </c>
      <c r="R74" s="33">
        <v>800000</v>
      </c>
      <c r="S74" s="91"/>
      <c r="T74" s="60">
        <f>SUM(H74:S74)</f>
        <v>8446000</v>
      </c>
      <c r="U74" s="180"/>
      <c r="V74" s="139"/>
      <c r="X74" s="18"/>
    </row>
    <row r="75" spans="1:24" s="84" customFormat="1" ht="21.75" customHeight="1" thickBot="1">
      <c r="A75" s="109"/>
      <c r="B75" s="114"/>
      <c r="C75" s="111"/>
      <c r="D75" s="108"/>
      <c r="E75" s="108"/>
      <c r="F75" s="8">
        <v>114</v>
      </c>
      <c r="G75" s="32" t="s">
        <v>77</v>
      </c>
      <c r="H75" s="39"/>
      <c r="I75" s="39">
        <v>2200000</v>
      </c>
      <c r="J75" s="39"/>
      <c r="K75" s="39"/>
      <c r="L75" s="39"/>
      <c r="M75" s="39"/>
      <c r="N75" s="39"/>
      <c r="O75" s="39"/>
      <c r="P75" s="39"/>
      <c r="Q75" s="39"/>
      <c r="R75" s="39"/>
      <c r="S75" s="178"/>
      <c r="T75" s="64">
        <f>SUM(H75:S75)</f>
        <v>2200000</v>
      </c>
      <c r="U75" s="86"/>
      <c r="V75" s="110"/>
      <c r="X75" s="85"/>
    </row>
    <row r="76" spans="1:24" s="4" customFormat="1" ht="21.75" customHeight="1">
      <c r="A76" s="133">
        <v>24</v>
      </c>
      <c r="B76" s="153">
        <v>12000</v>
      </c>
      <c r="C76" s="131">
        <v>4446165</v>
      </c>
      <c r="D76" s="130" t="s">
        <v>99</v>
      </c>
      <c r="E76" s="130" t="s">
        <v>28</v>
      </c>
      <c r="F76" s="9">
        <v>112</v>
      </c>
      <c r="G76" s="13" t="s">
        <v>110</v>
      </c>
      <c r="H76" s="191">
        <v>1518000</v>
      </c>
      <c r="I76" s="191">
        <v>1518000</v>
      </c>
      <c r="J76" s="191">
        <v>1400000</v>
      </c>
      <c r="K76" s="191">
        <v>1400000</v>
      </c>
      <c r="L76" s="191"/>
      <c r="M76" s="191">
        <f>1400000*2</f>
        <v>2800000</v>
      </c>
      <c r="N76" s="191">
        <v>1400000</v>
      </c>
      <c r="O76" s="191">
        <v>1400000</v>
      </c>
      <c r="P76" s="191"/>
      <c r="Q76" s="191">
        <v>1400000</v>
      </c>
      <c r="R76" s="191">
        <f>1400000*2</f>
        <v>2800000</v>
      </c>
      <c r="S76" s="89"/>
      <c r="T76" s="63">
        <f>SUM(H76:S76)</f>
        <v>15636000</v>
      </c>
      <c r="U76" s="180"/>
      <c r="V76" s="138">
        <f>SUM(T76:T77)</f>
        <v>24082000</v>
      </c>
      <c r="X76" s="18"/>
    </row>
    <row r="77" spans="1:24" s="4" customFormat="1" ht="21.75" customHeight="1">
      <c r="A77" s="122"/>
      <c r="B77" s="154"/>
      <c r="C77" s="132"/>
      <c r="D77" s="119"/>
      <c r="E77" s="119"/>
      <c r="F77" s="9">
        <v>113</v>
      </c>
      <c r="G77" s="13" t="s">
        <v>20</v>
      </c>
      <c r="H77" s="33">
        <v>682000</v>
      </c>
      <c r="I77" s="33">
        <v>682000</v>
      </c>
      <c r="J77" s="33">
        <v>800000</v>
      </c>
      <c r="K77" s="33">
        <v>800000</v>
      </c>
      <c r="L77" s="33"/>
      <c r="M77" s="33">
        <f>682000+800000+800000</f>
        <v>2282000</v>
      </c>
      <c r="N77" s="33">
        <v>800000</v>
      </c>
      <c r="O77" s="33">
        <v>800000</v>
      </c>
      <c r="P77" s="33"/>
      <c r="Q77" s="33">
        <v>800000</v>
      </c>
      <c r="R77" s="33">
        <v>800000</v>
      </c>
      <c r="S77" s="91"/>
      <c r="T77" s="60">
        <f>SUM(H77:S77)</f>
        <v>8446000</v>
      </c>
      <c r="U77" s="180"/>
      <c r="V77" s="139"/>
      <c r="X77" s="18"/>
    </row>
    <row r="78" spans="1:24" s="84" customFormat="1" ht="21.75" customHeight="1" thickBot="1">
      <c r="A78" s="109"/>
      <c r="B78" s="114"/>
      <c r="C78" s="111"/>
      <c r="D78" s="108"/>
      <c r="E78" s="108"/>
      <c r="F78" s="8">
        <v>114</v>
      </c>
      <c r="G78" s="32" t="s">
        <v>77</v>
      </c>
      <c r="H78" s="39"/>
      <c r="I78" s="39">
        <v>2200000</v>
      </c>
      <c r="J78" s="39"/>
      <c r="K78" s="39"/>
      <c r="L78" s="39"/>
      <c r="M78" s="39"/>
      <c r="N78" s="39"/>
      <c r="O78" s="39"/>
      <c r="P78" s="39"/>
      <c r="Q78" s="39"/>
      <c r="R78" s="39"/>
      <c r="S78" s="178"/>
      <c r="T78" s="64">
        <f>SUM(H78:S78)</f>
        <v>2200000</v>
      </c>
      <c r="U78" s="86"/>
      <c r="V78" s="110"/>
      <c r="X78" s="85"/>
    </row>
    <row r="79" spans="1:26" s="4" customFormat="1" ht="21.75" customHeight="1">
      <c r="A79" s="133">
        <v>25</v>
      </c>
      <c r="B79" s="153">
        <v>13000</v>
      </c>
      <c r="C79" s="131">
        <v>1938807</v>
      </c>
      <c r="D79" s="130" t="s">
        <v>100</v>
      </c>
      <c r="E79" s="130" t="s">
        <v>28</v>
      </c>
      <c r="F79" s="9">
        <v>112</v>
      </c>
      <c r="G79" s="13" t="s">
        <v>110</v>
      </c>
      <c r="H79" s="191">
        <v>1518000</v>
      </c>
      <c r="I79" s="191">
        <v>1518000</v>
      </c>
      <c r="J79" s="191">
        <v>1400000</v>
      </c>
      <c r="K79" s="191">
        <v>1400000</v>
      </c>
      <c r="L79" s="191"/>
      <c r="M79" s="191">
        <f>1400000*2</f>
        <v>2800000</v>
      </c>
      <c r="N79" s="191">
        <v>1400000</v>
      </c>
      <c r="O79" s="191">
        <v>1400000</v>
      </c>
      <c r="P79" s="191"/>
      <c r="Q79" s="191">
        <v>1400000</v>
      </c>
      <c r="R79" s="191">
        <f>1400000*2</f>
        <v>2800000</v>
      </c>
      <c r="S79" s="89"/>
      <c r="T79" s="63">
        <f>SUM(H79:S79)</f>
        <v>15636000</v>
      </c>
      <c r="U79" s="180"/>
      <c r="V79" s="138">
        <f>SUM(T79:T80)</f>
        <v>24082000</v>
      </c>
      <c r="X79" s="18"/>
      <c r="Z79" s="18"/>
    </row>
    <row r="80" spans="1:26" s="4" customFormat="1" ht="21.75" customHeight="1">
      <c r="A80" s="122"/>
      <c r="B80" s="154"/>
      <c r="C80" s="132"/>
      <c r="D80" s="119"/>
      <c r="E80" s="119"/>
      <c r="F80" s="9">
        <v>113</v>
      </c>
      <c r="G80" s="13" t="s">
        <v>20</v>
      </c>
      <c r="H80" s="33">
        <v>682000</v>
      </c>
      <c r="I80" s="33">
        <v>682000</v>
      </c>
      <c r="J80" s="33">
        <v>800000</v>
      </c>
      <c r="K80" s="33">
        <v>800000</v>
      </c>
      <c r="L80" s="33"/>
      <c r="M80" s="33">
        <f>682000+800000+800000</f>
        <v>2282000</v>
      </c>
      <c r="N80" s="33">
        <v>800000</v>
      </c>
      <c r="O80" s="33">
        <v>800000</v>
      </c>
      <c r="P80" s="33"/>
      <c r="Q80" s="33">
        <v>800000</v>
      </c>
      <c r="R80" s="33">
        <v>800000</v>
      </c>
      <c r="S80" s="91"/>
      <c r="T80" s="60">
        <f>SUM(H80:S80)</f>
        <v>8446000</v>
      </c>
      <c r="U80" s="180"/>
      <c r="V80" s="139"/>
      <c r="X80" s="18"/>
      <c r="Z80" s="18"/>
    </row>
    <row r="81" spans="1:24" s="84" customFormat="1" ht="21.75" customHeight="1" thickBot="1">
      <c r="A81" s="123"/>
      <c r="B81" s="114"/>
      <c r="C81" s="134"/>
      <c r="D81" s="120"/>
      <c r="E81" s="120"/>
      <c r="F81" s="8">
        <v>114</v>
      </c>
      <c r="G81" s="32" t="s">
        <v>77</v>
      </c>
      <c r="H81" s="39"/>
      <c r="I81" s="39">
        <v>2200000</v>
      </c>
      <c r="J81" s="39"/>
      <c r="K81" s="39"/>
      <c r="L81" s="39"/>
      <c r="M81" s="39"/>
      <c r="N81" s="39"/>
      <c r="O81" s="39"/>
      <c r="P81" s="39"/>
      <c r="Q81" s="39"/>
      <c r="R81" s="39"/>
      <c r="S81" s="178"/>
      <c r="T81" s="64">
        <f>SUM(H81:S81)</f>
        <v>2200000</v>
      </c>
      <c r="U81" s="86"/>
      <c r="V81" s="110"/>
      <c r="X81" s="85"/>
    </row>
    <row r="82" spans="1:24" s="4" customFormat="1" ht="21.75" customHeight="1">
      <c r="A82" s="133">
        <v>26</v>
      </c>
      <c r="B82" s="156">
        <v>14000</v>
      </c>
      <c r="C82" s="131">
        <v>3328144</v>
      </c>
      <c r="D82" s="130" t="s">
        <v>101</v>
      </c>
      <c r="E82" s="130" t="s">
        <v>28</v>
      </c>
      <c r="F82" s="9">
        <v>112</v>
      </c>
      <c r="G82" s="13" t="s">
        <v>110</v>
      </c>
      <c r="H82" s="191">
        <v>1518000</v>
      </c>
      <c r="I82" s="191">
        <v>1518000</v>
      </c>
      <c r="J82" s="191">
        <v>1400000</v>
      </c>
      <c r="K82" s="191">
        <v>1400000</v>
      </c>
      <c r="L82" s="191">
        <v>1400000</v>
      </c>
      <c r="M82" s="191">
        <f>1400000*2</f>
        <v>2800000</v>
      </c>
      <c r="N82" s="191">
        <v>1400000</v>
      </c>
      <c r="O82" s="191">
        <v>1400000</v>
      </c>
      <c r="P82" s="191"/>
      <c r="Q82" s="191">
        <v>1400000</v>
      </c>
      <c r="R82" s="191">
        <f>1400000*2</f>
        <v>2800000</v>
      </c>
      <c r="S82" s="89"/>
      <c r="T82" s="63">
        <f>SUM(H82:S82)</f>
        <v>17036000</v>
      </c>
      <c r="U82" s="180"/>
      <c r="V82" s="138">
        <f>SUM(T82:T83)</f>
        <v>26282000</v>
      </c>
      <c r="X82" s="18"/>
    </row>
    <row r="83" spans="1:24" s="4" customFormat="1" ht="21.75" customHeight="1">
      <c r="A83" s="122"/>
      <c r="B83" s="157"/>
      <c r="C83" s="132"/>
      <c r="D83" s="119"/>
      <c r="E83" s="119"/>
      <c r="F83" s="9">
        <v>113</v>
      </c>
      <c r="G83" s="13" t="s">
        <v>20</v>
      </c>
      <c r="H83" s="33">
        <v>682000</v>
      </c>
      <c r="I83" s="33">
        <v>682000</v>
      </c>
      <c r="J83" s="33">
        <v>800000</v>
      </c>
      <c r="K83" s="33">
        <v>800000</v>
      </c>
      <c r="L83" s="33">
        <v>800000</v>
      </c>
      <c r="M83" s="33">
        <f>682000+800000+800000</f>
        <v>2282000</v>
      </c>
      <c r="N83" s="33">
        <v>800000</v>
      </c>
      <c r="O83" s="33">
        <v>800000</v>
      </c>
      <c r="P83" s="33"/>
      <c r="Q83" s="33">
        <v>800000</v>
      </c>
      <c r="R83" s="33">
        <f>800000</f>
        <v>800000</v>
      </c>
      <c r="S83" s="91"/>
      <c r="T83" s="60">
        <f>SUM(H83:S83)</f>
        <v>9246000</v>
      </c>
      <c r="U83" s="180"/>
      <c r="V83" s="139"/>
      <c r="X83" s="18"/>
    </row>
    <row r="84" spans="1:24" s="84" customFormat="1" ht="21.75" customHeight="1" thickBot="1">
      <c r="A84" s="123"/>
      <c r="B84" s="114"/>
      <c r="C84" s="134"/>
      <c r="D84" s="120"/>
      <c r="E84" s="120"/>
      <c r="F84" s="8">
        <v>114</v>
      </c>
      <c r="G84" s="32" t="s">
        <v>77</v>
      </c>
      <c r="H84" s="39"/>
      <c r="I84" s="39">
        <v>2200000</v>
      </c>
      <c r="J84" s="39"/>
      <c r="K84" s="39"/>
      <c r="L84" s="39"/>
      <c r="M84" s="39"/>
      <c r="N84" s="39"/>
      <c r="O84" s="39"/>
      <c r="P84" s="39"/>
      <c r="Q84" s="39"/>
      <c r="R84" s="39"/>
      <c r="S84" s="178"/>
      <c r="T84" s="64">
        <f>SUM(H84:S84)</f>
        <v>2200000</v>
      </c>
      <c r="U84" s="86"/>
      <c r="V84" s="140"/>
      <c r="X84" s="85"/>
    </row>
    <row r="85" spans="1:24" s="4" customFormat="1" ht="21.75" customHeight="1">
      <c r="A85" s="133">
        <v>27</v>
      </c>
      <c r="B85" s="156">
        <v>14000</v>
      </c>
      <c r="C85" s="131">
        <v>5130237</v>
      </c>
      <c r="D85" s="130" t="s">
        <v>102</v>
      </c>
      <c r="E85" s="130" t="s">
        <v>28</v>
      </c>
      <c r="F85" s="9">
        <v>112</v>
      </c>
      <c r="G85" s="13" t="s">
        <v>110</v>
      </c>
      <c r="H85" s="191">
        <v>1518000</v>
      </c>
      <c r="I85" s="191">
        <v>1518000</v>
      </c>
      <c r="J85" s="191">
        <v>1400000</v>
      </c>
      <c r="K85" s="191">
        <v>1400000</v>
      </c>
      <c r="L85" s="191"/>
      <c r="M85" s="191">
        <f>1400000*2</f>
        <v>2800000</v>
      </c>
      <c r="N85" s="191">
        <v>1400000</v>
      </c>
      <c r="O85" s="191">
        <v>1400000</v>
      </c>
      <c r="P85" s="191"/>
      <c r="Q85" s="191">
        <v>1400000</v>
      </c>
      <c r="R85" s="191">
        <f>1400000*2</f>
        <v>2800000</v>
      </c>
      <c r="S85" s="89"/>
      <c r="T85" s="63">
        <f>SUM(H85:S85)</f>
        <v>15636000</v>
      </c>
      <c r="U85" s="180"/>
      <c r="V85" s="138">
        <f>SUM(T85:T86)</f>
        <v>24082000</v>
      </c>
      <c r="X85" s="18"/>
    </row>
    <row r="86" spans="1:24" s="4" customFormat="1" ht="21.75" customHeight="1">
      <c r="A86" s="122"/>
      <c r="B86" s="157"/>
      <c r="C86" s="132"/>
      <c r="D86" s="119"/>
      <c r="E86" s="119"/>
      <c r="F86" s="9">
        <v>113</v>
      </c>
      <c r="G86" s="13" t="s">
        <v>20</v>
      </c>
      <c r="H86" s="33">
        <v>682000</v>
      </c>
      <c r="I86" s="33">
        <v>682000</v>
      </c>
      <c r="J86" s="33">
        <v>800000</v>
      </c>
      <c r="K86" s="33">
        <v>800000</v>
      </c>
      <c r="L86" s="33"/>
      <c r="M86" s="33">
        <f>682000+800000+800000</f>
        <v>2282000</v>
      </c>
      <c r="N86" s="33">
        <v>800000</v>
      </c>
      <c r="O86" s="33">
        <v>800000</v>
      </c>
      <c r="P86" s="33"/>
      <c r="Q86" s="33">
        <v>800000</v>
      </c>
      <c r="R86" s="33">
        <v>800000</v>
      </c>
      <c r="S86" s="91"/>
      <c r="T86" s="60">
        <f>SUM(H86:S86)</f>
        <v>8446000</v>
      </c>
      <c r="U86" s="180"/>
      <c r="V86" s="139"/>
      <c r="X86" s="18"/>
    </row>
    <row r="87" spans="1:24" s="84" customFormat="1" ht="21.75" customHeight="1" thickBot="1">
      <c r="A87" s="123"/>
      <c r="B87" s="114"/>
      <c r="C87" s="134"/>
      <c r="D87" s="120"/>
      <c r="E87" s="120"/>
      <c r="F87" s="8">
        <v>114</v>
      </c>
      <c r="G87" s="32" t="s">
        <v>77</v>
      </c>
      <c r="H87" s="39"/>
      <c r="I87" s="39">
        <v>2200000</v>
      </c>
      <c r="J87" s="39"/>
      <c r="K87" s="39"/>
      <c r="L87" s="39"/>
      <c r="M87" s="39"/>
      <c r="N87" s="39"/>
      <c r="O87" s="39"/>
      <c r="P87" s="39"/>
      <c r="Q87" s="39"/>
      <c r="R87" s="39"/>
      <c r="S87" s="178"/>
      <c r="T87" s="64">
        <f>SUM(H87:S87)</f>
        <v>2200000</v>
      </c>
      <c r="U87" s="86"/>
      <c r="V87" s="110"/>
      <c r="X87" s="85"/>
    </row>
    <row r="88" spans="1:24" s="4" customFormat="1" ht="21.75" customHeight="1">
      <c r="A88" s="133">
        <v>28</v>
      </c>
      <c r="B88" s="153">
        <v>14000</v>
      </c>
      <c r="C88" s="148">
        <v>2401901</v>
      </c>
      <c r="D88" s="130" t="s">
        <v>107</v>
      </c>
      <c r="E88" s="130" t="s">
        <v>28</v>
      </c>
      <c r="F88" s="9">
        <v>112</v>
      </c>
      <c r="G88" s="13" t="s">
        <v>110</v>
      </c>
      <c r="H88" s="191">
        <v>1518000</v>
      </c>
      <c r="I88" s="191">
        <v>1518000</v>
      </c>
      <c r="J88" s="191">
        <v>1400000</v>
      </c>
      <c r="K88" s="191">
        <v>1400000</v>
      </c>
      <c r="L88" s="191"/>
      <c r="M88" s="191">
        <f>1400000*2</f>
        <v>2800000</v>
      </c>
      <c r="N88" s="191">
        <v>1400000</v>
      </c>
      <c r="O88" s="191">
        <v>1400000</v>
      </c>
      <c r="P88" s="191"/>
      <c r="Q88" s="191">
        <v>1400000</v>
      </c>
      <c r="R88" s="191">
        <f>1400000*2</f>
        <v>2800000</v>
      </c>
      <c r="S88" s="89"/>
      <c r="T88" s="63">
        <f>SUM(H88:S88)</f>
        <v>15636000</v>
      </c>
      <c r="U88" s="180"/>
      <c r="V88" s="138">
        <f>SUM(T88:T89)</f>
        <v>24082000</v>
      </c>
      <c r="X88" s="18"/>
    </row>
    <row r="89" spans="1:24" s="104" customFormat="1" ht="21.75" customHeight="1">
      <c r="A89" s="122"/>
      <c r="B89" s="154"/>
      <c r="C89" s="149"/>
      <c r="D89" s="119"/>
      <c r="E89" s="119"/>
      <c r="F89" s="9">
        <v>113</v>
      </c>
      <c r="G89" s="13" t="s">
        <v>20</v>
      </c>
      <c r="H89" s="33">
        <v>682000</v>
      </c>
      <c r="I89" s="33">
        <v>682000</v>
      </c>
      <c r="J89" s="33">
        <v>800000</v>
      </c>
      <c r="K89" s="33">
        <v>800000</v>
      </c>
      <c r="L89" s="33"/>
      <c r="M89" s="33">
        <f>682000+800000+800000</f>
        <v>2282000</v>
      </c>
      <c r="N89" s="33">
        <v>800000</v>
      </c>
      <c r="O89" s="33">
        <v>800000</v>
      </c>
      <c r="P89" s="33"/>
      <c r="Q89" s="33">
        <v>800000</v>
      </c>
      <c r="R89" s="33">
        <v>800000</v>
      </c>
      <c r="S89" s="91"/>
      <c r="T89" s="60">
        <f>SUM(H89:S89)</f>
        <v>8446000</v>
      </c>
      <c r="U89" s="180"/>
      <c r="V89" s="139"/>
      <c r="X89" s="105"/>
    </row>
    <row r="90" spans="1:24" s="84" customFormat="1" ht="21.75" customHeight="1" thickBot="1">
      <c r="A90" s="123"/>
      <c r="B90" s="114"/>
      <c r="C90" s="165"/>
      <c r="D90" s="120"/>
      <c r="E90" s="120"/>
      <c r="F90" s="8">
        <v>114</v>
      </c>
      <c r="G90" s="32" t="s">
        <v>77</v>
      </c>
      <c r="H90" s="39"/>
      <c r="I90" s="39">
        <v>2200000</v>
      </c>
      <c r="J90" s="39"/>
      <c r="K90" s="39"/>
      <c r="L90" s="39"/>
      <c r="M90" s="39"/>
      <c r="N90" s="39"/>
      <c r="O90" s="39"/>
      <c r="P90" s="39"/>
      <c r="Q90" s="39"/>
      <c r="R90" s="35"/>
      <c r="S90" s="178"/>
      <c r="T90" s="64">
        <f>SUM(H90:S90)</f>
        <v>2200000</v>
      </c>
      <c r="U90" s="86"/>
      <c r="V90" s="110"/>
      <c r="X90" s="85"/>
    </row>
    <row r="91" spans="1:24" s="4" customFormat="1" ht="21.75" customHeight="1">
      <c r="A91" s="133">
        <v>29</v>
      </c>
      <c r="B91" s="153">
        <v>14000</v>
      </c>
      <c r="C91" s="148">
        <v>4550248</v>
      </c>
      <c r="D91" s="130" t="s">
        <v>103</v>
      </c>
      <c r="E91" s="130" t="s">
        <v>29</v>
      </c>
      <c r="F91" s="9">
        <v>145</v>
      </c>
      <c r="G91" s="13" t="s">
        <v>27</v>
      </c>
      <c r="H91" s="38">
        <v>2500000</v>
      </c>
      <c r="I91" s="38">
        <v>2500000</v>
      </c>
      <c r="J91" s="38">
        <v>2500000</v>
      </c>
      <c r="K91" s="38">
        <v>5000000</v>
      </c>
      <c r="L91" s="38"/>
      <c r="M91" s="38">
        <v>5000000</v>
      </c>
      <c r="N91" s="38">
        <v>2500000</v>
      </c>
      <c r="O91" s="38">
        <v>2500000</v>
      </c>
      <c r="P91" s="38"/>
      <c r="Q91" s="38">
        <v>2500000</v>
      </c>
      <c r="R91" s="38">
        <v>2500000</v>
      </c>
      <c r="S91" s="89">
        <v>2500000</v>
      </c>
      <c r="T91" s="63">
        <f>SUM(H91:S91)</f>
        <v>30000000</v>
      </c>
      <c r="U91" s="188">
        <v>1250000</v>
      </c>
      <c r="V91" s="138">
        <f>SUM(T91:U94)</f>
        <v>31250000</v>
      </c>
      <c r="X91" s="18"/>
    </row>
    <row r="92" spans="1:24" s="4" customFormat="1" ht="21.75" customHeight="1">
      <c r="A92" s="122"/>
      <c r="B92" s="154"/>
      <c r="C92" s="149"/>
      <c r="D92" s="119"/>
      <c r="E92" s="119"/>
      <c r="F92" s="9">
        <v>133</v>
      </c>
      <c r="G92" s="13" t="s">
        <v>142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/>
      <c r="Q92" s="33">
        <v>0</v>
      </c>
      <c r="R92" s="33"/>
      <c r="S92" s="91"/>
      <c r="T92" s="60">
        <f>SUM(H92:S92)</f>
        <v>0</v>
      </c>
      <c r="U92" s="189"/>
      <c r="V92" s="139"/>
      <c r="X92" s="18"/>
    </row>
    <row r="93" spans="1:24" s="4" customFormat="1" ht="21.75" customHeight="1">
      <c r="A93" s="122"/>
      <c r="B93" s="154"/>
      <c r="C93" s="149"/>
      <c r="D93" s="119"/>
      <c r="E93" s="119"/>
      <c r="F93" s="9">
        <v>114</v>
      </c>
      <c r="G93" s="13" t="s">
        <v>77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/>
      <c r="Q93" s="33">
        <v>0</v>
      </c>
      <c r="R93" s="33"/>
      <c r="T93" s="60">
        <f>SUM(H93:S93)</f>
        <v>0</v>
      </c>
      <c r="U93" s="189"/>
      <c r="V93" s="139"/>
      <c r="X93" s="18"/>
    </row>
    <row r="94" spans="1:24" s="84" customFormat="1" ht="21.75" customHeight="1" thickBot="1">
      <c r="A94" s="122"/>
      <c r="B94" s="154"/>
      <c r="C94" s="149"/>
      <c r="D94" s="119"/>
      <c r="E94" s="120"/>
      <c r="F94" s="8">
        <v>232</v>
      </c>
      <c r="G94" s="32" t="s">
        <v>21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/>
      <c r="Q94" s="35">
        <v>0</v>
      </c>
      <c r="R94" s="35"/>
      <c r="S94" s="176"/>
      <c r="T94" s="64">
        <f>SUM(H94:S94)</f>
        <v>0</v>
      </c>
      <c r="U94" s="190"/>
      <c r="V94" s="140"/>
      <c r="X94" s="85"/>
    </row>
    <row r="95" spans="1:24" s="4" customFormat="1" ht="21.75" customHeight="1">
      <c r="A95" s="133">
        <v>30</v>
      </c>
      <c r="B95" s="156">
        <v>14000</v>
      </c>
      <c r="C95" s="131">
        <v>5046748</v>
      </c>
      <c r="D95" s="130" t="s">
        <v>104</v>
      </c>
      <c r="E95" s="130" t="s">
        <v>29</v>
      </c>
      <c r="F95" s="9">
        <v>145</v>
      </c>
      <c r="G95" s="13" t="s">
        <v>27</v>
      </c>
      <c r="H95" s="38">
        <v>3000000</v>
      </c>
      <c r="I95" s="38">
        <v>3000000</v>
      </c>
      <c r="J95" s="38">
        <v>3000000</v>
      </c>
      <c r="K95" s="38">
        <v>6000000</v>
      </c>
      <c r="L95" s="38"/>
      <c r="M95" s="44">
        <v>6000000</v>
      </c>
      <c r="N95" s="38">
        <v>3000000</v>
      </c>
      <c r="O95" s="38">
        <v>3000000</v>
      </c>
      <c r="P95" s="38"/>
      <c r="Q95" s="38">
        <v>3000000</v>
      </c>
      <c r="R95" s="38">
        <v>3000000</v>
      </c>
      <c r="S95" s="89">
        <v>3000000</v>
      </c>
      <c r="T95" s="63">
        <f>SUM(H95:S95)</f>
        <v>36000000</v>
      </c>
      <c r="U95" s="188">
        <v>1500000</v>
      </c>
      <c r="V95" s="138">
        <f>SUM(T95:U98)</f>
        <v>37500000</v>
      </c>
      <c r="X95" s="18"/>
    </row>
    <row r="96" spans="1:24" s="4" customFormat="1" ht="21.75" customHeight="1">
      <c r="A96" s="122"/>
      <c r="B96" s="157"/>
      <c r="C96" s="132"/>
      <c r="D96" s="119"/>
      <c r="E96" s="119"/>
      <c r="F96" s="9">
        <v>133</v>
      </c>
      <c r="G96" s="13" t="s">
        <v>142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/>
      <c r="Q96" s="33">
        <v>0</v>
      </c>
      <c r="R96" s="33"/>
      <c r="S96" s="91"/>
      <c r="T96" s="60">
        <f>SUM(H96:S96)</f>
        <v>0</v>
      </c>
      <c r="U96" s="189"/>
      <c r="V96" s="139"/>
      <c r="X96" s="18"/>
    </row>
    <row r="97" spans="1:24" s="4" customFormat="1" ht="21.75" customHeight="1">
      <c r="A97" s="122"/>
      <c r="B97" s="157"/>
      <c r="C97" s="132"/>
      <c r="D97" s="119"/>
      <c r="E97" s="119"/>
      <c r="F97" s="9">
        <v>114</v>
      </c>
      <c r="G97" s="13" t="s">
        <v>77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/>
      <c r="Q97" s="33">
        <v>0</v>
      </c>
      <c r="R97" s="33"/>
      <c r="T97" s="60">
        <f>SUM(H97:S97)</f>
        <v>0</v>
      </c>
      <c r="U97" s="189"/>
      <c r="V97" s="139"/>
      <c r="X97" s="18"/>
    </row>
    <row r="98" spans="1:24" s="84" customFormat="1" ht="21.75" customHeight="1" thickBot="1">
      <c r="A98" s="122"/>
      <c r="B98" s="157"/>
      <c r="C98" s="132"/>
      <c r="D98" s="119"/>
      <c r="E98" s="119"/>
      <c r="F98" s="8">
        <v>232</v>
      </c>
      <c r="G98" s="32" t="s">
        <v>21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/>
      <c r="Q98" s="35">
        <v>0</v>
      </c>
      <c r="R98" s="35"/>
      <c r="S98" s="176"/>
      <c r="T98" s="64">
        <f>SUM(H98:S98)</f>
        <v>0</v>
      </c>
      <c r="U98" s="190"/>
      <c r="V98" s="140"/>
      <c r="X98" s="85"/>
    </row>
    <row r="99" spans="1:24" s="4" customFormat="1" ht="21.75" customHeight="1">
      <c r="A99" s="133">
        <v>31</v>
      </c>
      <c r="B99" s="156">
        <v>14000</v>
      </c>
      <c r="C99" s="131">
        <v>5560114</v>
      </c>
      <c r="D99" s="130" t="s">
        <v>105</v>
      </c>
      <c r="E99" s="130" t="s">
        <v>28</v>
      </c>
      <c r="F99" s="9">
        <v>145</v>
      </c>
      <c r="G99" s="13" t="s">
        <v>27</v>
      </c>
      <c r="H99" s="44">
        <v>1000000</v>
      </c>
      <c r="I99" s="38">
        <v>1500000</v>
      </c>
      <c r="J99" s="38">
        <v>1500000</v>
      </c>
      <c r="K99" s="38">
        <v>2100000</v>
      </c>
      <c r="L99" s="38"/>
      <c r="M99" s="38">
        <v>4200000</v>
      </c>
      <c r="N99" s="44">
        <v>2100000</v>
      </c>
      <c r="O99" s="38">
        <v>2100000</v>
      </c>
      <c r="P99" s="38"/>
      <c r="Q99" s="38">
        <v>2100000</v>
      </c>
      <c r="R99" s="38">
        <v>2100000</v>
      </c>
      <c r="S99" s="89">
        <v>2100000</v>
      </c>
      <c r="T99" s="63">
        <f>SUM(H99:S99)</f>
        <v>20800000</v>
      </c>
      <c r="U99" s="188">
        <v>1050000</v>
      </c>
      <c r="V99" s="138">
        <f>SUM(T99:U102)</f>
        <v>21850000</v>
      </c>
      <c r="X99" s="18"/>
    </row>
    <row r="100" spans="1:24" s="4" customFormat="1" ht="21.75" customHeight="1">
      <c r="A100" s="122"/>
      <c r="B100" s="157"/>
      <c r="C100" s="132"/>
      <c r="D100" s="119"/>
      <c r="E100" s="119"/>
      <c r="F100" s="9">
        <v>133</v>
      </c>
      <c r="G100" s="13" t="s">
        <v>142</v>
      </c>
      <c r="H100" s="81"/>
      <c r="I100" s="106"/>
      <c r="J100" s="106"/>
      <c r="K100" s="81"/>
      <c r="L100" s="81"/>
      <c r="M100" s="81"/>
      <c r="N100" s="106"/>
      <c r="O100" s="81"/>
      <c r="P100" s="81"/>
      <c r="Q100" s="81"/>
      <c r="R100" s="81"/>
      <c r="S100" s="177"/>
      <c r="T100" s="60"/>
      <c r="U100" s="189"/>
      <c r="V100" s="139"/>
      <c r="X100" s="18"/>
    </row>
    <row r="101" spans="1:24" s="4" customFormat="1" ht="21.75" customHeight="1">
      <c r="A101" s="122"/>
      <c r="B101" s="157"/>
      <c r="C101" s="132"/>
      <c r="D101" s="119"/>
      <c r="E101" s="119"/>
      <c r="F101" s="9">
        <v>114</v>
      </c>
      <c r="G101" s="13" t="s">
        <v>77</v>
      </c>
      <c r="H101" s="81"/>
      <c r="I101" s="106"/>
      <c r="J101" s="106"/>
      <c r="K101" s="81"/>
      <c r="L101" s="81"/>
      <c r="M101" s="81"/>
      <c r="N101" s="106"/>
      <c r="O101" s="81"/>
      <c r="P101" s="81"/>
      <c r="Q101" s="81"/>
      <c r="R101" s="81"/>
      <c r="S101" s="177"/>
      <c r="T101" s="60"/>
      <c r="U101" s="189"/>
      <c r="V101" s="139"/>
      <c r="X101" s="18"/>
    </row>
    <row r="102" spans="1:24" s="84" customFormat="1" ht="21.75" customHeight="1" thickBot="1">
      <c r="A102" s="122"/>
      <c r="B102" s="157"/>
      <c r="C102" s="132"/>
      <c r="D102" s="119"/>
      <c r="E102" s="120"/>
      <c r="F102" s="8">
        <v>232</v>
      </c>
      <c r="G102" s="32" t="s">
        <v>21</v>
      </c>
      <c r="H102" s="35">
        <v>0</v>
      </c>
      <c r="I102" s="35">
        <v>0</v>
      </c>
      <c r="J102" s="35"/>
      <c r="K102" s="35"/>
      <c r="L102" s="35"/>
      <c r="M102" s="35"/>
      <c r="N102" s="35"/>
      <c r="O102" s="35">
        <v>0</v>
      </c>
      <c r="P102" s="35"/>
      <c r="Q102" s="35">
        <v>0</v>
      </c>
      <c r="R102" s="35"/>
      <c r="S102" s="176"/>
      <c r="T102" s="64">
        <f>SUM(H102:S102)</f>
        <v>0</v>
      </c>
      <c r="U102" s="190"/>
      <c r="V102" s="140"/>
      <c r="X102" s="85"/>
    </row>
    <row r="103" spans="1:24" s="4" customFormat="1" ht="21.75" customHeight="1">
      <c r="A103" s="133">
        <v>32</v>
      </c>
      <c r="B103" s="153">
        <v>15000</v>
      </c>
      <c r="C103" s="131">
        <v>5497468</v>
      </c>
      <c r="D103" s="130" t="s">
        <v>106</v>
      </c>
      <c r="E103" s="130" t="s">
        <v>29</v>
      </c>
      <c r="F103" s="9">
        <v>145</v>
      </c>
      <c r="G103" s="13" t="s">
        <v>127</v>
      </c>
      <c r="H103" s="44">
        <v>2000000</v>
      </c>
      <c r="I103" s="44">
        <v>2200000</v>
      </c>
      <c r="J103" s="44">
        <v>2200000</v>
      </c>
      <c r="K103" s="38">
        <f>2200000*2</f>
        <v>4400000</v>
      </c>
      <c r="L103" s="38"/>
      <c r="M103" s="38">
        <v>4400000</v>
      </c>
      <c r="N103" s="44">
        <v>2200000</v>
      </c>
      <c r="O103" s="38">
        <v>2200000</v>
      </c>
      <c r="P103" s="38"/>
      <c r="Q103" s="38">
        <v>2420000</v>
      </c>
      <c r="R103" s="44">
        <v>2420000</v>
      </c>
      <c r="S103" s="89">
        <v>2420000</v>
      </c>
      <c r="T103" s="63">
        <f>SUM(H103:S103)</f>
        <v>26860000</v>
      </c>
      <c r="U103" s="188">
        <v>1100000</v>
      </c>
      <c r="V103" s="138">
        <f>SUM(T103:U105)</f>
        <v>27960000</v>
      </c>
      <c r="X103" s="18"/>
    </row>
    <row r="104" spans="1:24" s="4" customFormat="1" ht="21.75" customHeight="1">
      <c r="A104" s="122"/>
      <c r="B104" s="154"/>
      <c r="C104" s="132"/>
      <c r="D104" s="119"/>
      <c r="E104" s="119"/>
      <c r="F104" s="9">
        <v>114</v>
      </c>
      <c r="G104" s="13" t="s">
        <v>77</v>
      </c>
      <c r="H104" s="41"/>
      <c r="I104" s="33"/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/>
      <c r="Q104" s="33">
        <v>0</v>
      </c>
      <c r="R104" s="33"/>
      <c r="T104" s="60">
        <f>SUM(H104:S104)</f>
        <v>0</v>
      </c>
      <c r="U104" s="189"/>
      <c r="V104" s="139"/>
      <c r="X104" s="18"/>
    </row>
    <row r="105" spans="1:24" s="84" customFormat="1" ht="21.75" customHeight="1" thickBot="1">
      <c r="A105" s="122"/>
      <c r="B105" s="154"/>
      <c r="C105" s="132"/>
      <c r="D105" s="119"/>
      <c r="E105" s="119"/>
      <c r="F105" s="8">
        <v>232</v>
      </c>
      <c r="G105" s="32" t="s">
        <v>21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/>
      <c r="Q105" s="35">
        <v>0</v>
      </c>
      <c r="R105" s="35"/>
      <c r="S105" s="176"/>
      <c r="T105" s="64">
        <f>SUM(H105:S105)</f>
        <v>0</v>
      </c>
      <c r="U105" s="190"/>
      <c r="V105" s="139"/>
      <c r="X105" s="85"/>
    </row>
    <row r="106" spans="1:24" s="4" customFormat="1" ht="21.75" customHeight="1">
      <c r="A106" s="133">
        <v>33</v>
      </c>
      <c r="B106" s="153"/>
      <c r="C106" s="131">
        <v>2371850</v>
      </c>
      <c r="D106" s="130" t="s">
        <v>108</v>
      </c>
      <c r="E106" s="130" t="s">
        <v>29</v>
      </c>
      <c r="F106" s="9">
        <v>145</v>
      </c>
      <c r="G106" s="13" t="s">
        <v>27</v>
      </c>
      <c r="H106" s="38">
        <v>3300000</v>
      </c>
      <c r="I106" s="38">
        <v>3300000</v>
      </c>
      <c r="J106" s="38">
        <v>3300000</v>
      </c>
      <c r="K106" s="38">
        <f>3300000*2</f>
        <v>6600000</v>
      </c>
      <c r="L106" s="38"/>
      <c r="M106" s="38">
        <v>6600000</v>
      </c>
      <c r="N106" s="38">
        <v>3300000</v>
      </c>
      <c r="O106" s="38">
        <v>3300000</v>
      </c>
      <c r="P106" s="38"/>
      <c r="Q106" s="38">
        <v>3300000</v>
      </c>
      <c r="R106" s="38">
        <v>3300000</v>
      </c>
      <c r="S106" s="89">
        <v>3300000</v>
      </c>
      <c r="T106" s="63">
        <f>SUM(H106:S106)</f>
        <v>39600000</v>
      </c>
      <c r="U106" s="188">
        <v>1650000</v>
      </c>
      <c r="V106" s="138">
        <f>SUM(T106:U109)</f>
        <v>41250000</v>
      </c>
      <c r="X106" s="18"/>
    </row>
    <row r="107" spans="1:24" s="4" customFormat="1" ht="21.75" customHeight="1">
      <c r="A107" s="122"/>
      <c r="B107" s="154"/>
      <c r="C107" s="132"/>
      <c r="D107" s="119"/>
      <c r="E107" s="119"/>
      <c r="F107" s="9">
        <v>133</v>
      </c>
      <c r="G107" s="13" t="s">
        <v>142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/>
      <c r="Q107" s="33">
        <v>0</v>
      </c>
      <c r="R107" s="33"/>
      <c r="S107" s="91"/>
      <c r="T107" s="60">
        <f>SUM(H107:S107)</f>
        <v>0</v>
      </c>
      <c r="U107" s="189"/>
      <c r="V107" s="139"/>
      <c r="X107" s="18"/>
    </row>
    <row r="108" spans="1:24" s="4" customFormat="1" ht="21.75" customHeight="1">
      <c r="A108" s="122"/>
      <c r="B108" s="154"/>
      <c r="C108" s="132"/>
      <c r="D108" s="119"/>
      <c r="E108" s="119"/>
      <c r="F108" s="9">
        <v>114</v>
      </c>
      <c r="G108" s="13" t="s">
        <v>77</v>
      </c>
      <c r="H108" s="33">
        <v>0</v>
      </c>
      <c r="I108" s="33">
        <v>0</v>
      </c>
      <c r="J108" s="33">
        <v>0</v>
      </c>
      <c r="K108" s="33"/>
      <c r="L108" s="33">
        <v>0</v>
      </c>
      <c r="M108" s="33">
        <v>0</v>
      </c>
      <c r="N108" s="33">
        <v>0</v>
      </c>
      <c r="O108" s="33">
        <v>0</v>
      </c>
      <c r="P108" s="33"/>
      <c r="Q108" s="33">
        <v>0</v>
      </c>
      <c r="R108" s="33"/>
      <c r="T108" s="60">
        <f>SUM(H108:S108)</f>
        <v>0</v>
      </c>
      <c r="U108" s="189"/>
      <c r="V108" s="139"/>
      <c r="X108" s="18"/>
    </row>
    <row r="109" spans="1:24" s="84" customFormat="1" ht="21.75" customHeight="1" thickBot="1">
      <c r="A109" s="122"/>
      <c r="B109" s="154"/>
      <c r="C109" s="132"/>
      <c r="D109" s="119"/>
      <c r="E109" s="119"/>
      <c r="F109" s="8">
        <v>232</v>
      </c>
      <c r="G109" s="32" t="s">
        <v>21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/>
      <c r="Q109" s="35">
        <v>0</v>
      </c>
      <c r="R109" s="35"/>
      <c r="S109" s="176"/>
      <c r="T109" s="64">
        <f>SUM(H109:S109)</f>
        <v>0</v>
      </c>
      <c r="U109" s="190"/>
      <c r="V109" s="139"/>
      <c r="X109" s="85"/>
    </row>
    <row r="110" spans="1:22" ht="14.25">
      <c r="A110" s="133">
        <v>34</v>
      </c>
      <c r="B110" s="153"/>
      <c r="C110" s="156">
        <v>7570376</v>
      </c>
      <c r="D110" s="130" t="s">
        <v>136</v>
      </c>
      <c r="E110" s="130" t="s">
        <v>29</v>
      </c>
      <c r="F110" s="65">
        <v>144</v>
      </c>
      <c r="G110" s="67" t="s">
        <v>26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>
        <v>1100000</v>
      </c>
      <c r="S110" s="89">
        <v>1100000</v>
      </c>
      <c r="T110" s="63">
        <f>SUM(H110:S110)</f>
        <v>2200000</v>
      </c>
      <c r="U110" s="180">
        <v>300000</v>
      </c>
      <c r="V110" s="138">
        <f>SUM(T110:U112)</f>
        <v>2500000</v>
      </c>
    </row>
    <row r="111" spans="1:22" ht="14.25">
      <c r="A111" s="122"/>
      <c r="B111" s="154"/>
      <c r="C111" s="157"/>
      <c r="D111" s="119"/>
      <c r="E111" s="119"/>
      <c r="F111" s="9">
        <v>114</v>
      </c>
      <c r="G111" s="13" t="s">
        <v>77</v>
      </c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91"/>
      <c r="T111" s="63">
        <f>SUM(H111:S111)</f>
        <v>0</v>
      </c>
      <c r="U111" s="180"/>
      <c r="V111" s="139"/>
    </row>
    <row r="112" spans="1:22" ht="15" thickBot="1">
      <c r="A112" s="123"/>
      <c r="B112" s="155"/>
      <c r="C112" s="158"/>
      <c r="D112" s="120"/>
      <c r="E112" s="120"/>
      <c r="F112" s="10">
        <v>232</v>
      </c>
      <c r="G112" s="31" t="s">
        <v>21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176"/>
      <c r="T112" s="64">
        <f>SUM(H112:S112)</f>
        <v>0</v>
      </c>
      <c r="U112" s="86"/>
      <c r="V112" s="140"/>
    </row>
    <row r="113" spans="1:24" s="61" customFormat="1" ht="21.75" customHeight="1">
      <c r="A113" s="135">
        <v>35</v>
      </c>
      <c r="B113" s="113"/>
      <c r="C113" s="127">
        <v>4080590</v>
      </c>
      <c r="D113" s="130" t="s">
        <v>126</v>
      </c>
      <c r="E113" s="130" t="s">
        <v>29</v>
      </c>
      <c r="F113" s="65">
        <v>144</v>
      </c>
      <c r="G113" s="67" t="s">
        <v>26</v>
      </c>
      <c r="H113" s="44">
        <v>680000</v>
      </c>
      <c r="I113" s="44">
        <f>920000+1011636+160000</f>
        <v>2091636</v>
      </c>
      <c r="J113" s="44">
        <f>1011636+800000</f>
        <v>1811636</v>
      </c>
      <c r="K113" s="44">
        <v>2651636</v>
      </c>
      <c r="L113" s="44">
        <v>760000</v>
      </c>
      <c r="M113" s="44">
        <f>1011636+1167273+960000</f>
        <v>3138909</v>
      </c>
      <c r="N113" s="44">
        <f>960000*2</f>
        <v>1920000</v>
      </c>
      <c r="O113" s="44">
        <f>1011636+1167273</f>
        <v>2178909</v>
      </c>
      <c r="P113" s="44">
        <v>880000</v>
      </c>
      <c r="Q113" s="44">
        <f>880000+960000</f>
        <v>1840000</v>
      </c>
      <c r="R113" s="44">
        <f>1089455+840000</f>
        <v>1929455</v>
      </c>
      <c r="S113" s="89">
        <f>945455+960000+960000</f>
        <v>2865455</v>
      </c>
      <c r="T113" s="63">
        <f>SUM(H113:S113)</f>
        <v>22747636</v>
      </c>
      <c r="U113" s="185">
        <v>500000</v>
      </c>
      <c r="V113" s="138">
        <f>SUM(T113:T115)</f>
        <v>22747636</v>
      </c>
      <c r="X113" s="62"/>
    </row>
    <row r="114" spans="1:24" s="61" customFormat="1" ht="21.75" customHeight="1">
      <c r="A114" s="136"/>
      <c r="B114" s="113"/>
      <c r="C114" s="128"/>
      <c r="D114" s="119"/>
      <c r="E114" s="119"/>
      <c r="F114" s="6"/>
      <c r="G114" s="59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91"/>
      <c r="T114" s="60">
        <f>SUM(H114:S114)</f>
        <v>0</v>
      </c>
      <c r="U114" s="186"/>
      <c r="V114" s="139"/>
      <c r="X114" s="62"/>
    </row>
    <row r="115" spans="1:24" s="61" customFormat="1" ht="21.75" customHeight="1" thickBot="1">
      <c r="A115" s="137"/>
      <c r="B115" s="113"/>
      <c r="C115" s="129"/>
      <c r="D115" s="120"/>
      <c r="E115" s="120"/>
      <c r="F115" s="10"/>
      <c r="G115" s="6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176"/>
      <c r="T115" s="64">
        <f>SUM(H115:S115)</f>
        <v>0</v>
      </c>
      <c r="U115" s="187"/>
      <c r="V115" s="140"/>
      <c r="X115" s="62"/>
    </row>
    <row r="116" spans="1:24" s="4" customFormat="1" ht="21.75" customHeight="1">
      <c r="A116" s="133">
        <v>36</v>
      </c>
      <c r="B116" s="153"/>
      <c r="C116" s="131">
        <v>4080650</v>
      </c>
      <c r="D116" s="131" t="s">
        <v>111</v>
      </c>
      <c r="E116" s="132" t="s">
        <v>29</v>
      </c>
      <c r="F116" s="9">
        <v>144</v>
      </c>
      <c r="G116" s="57" t="s">
        <v>26</v>
      </c>
      <c r="H116" s="89">
        <v>1125000</v>
      </c>
      <c r="I116" s="89">
        <f>1125000+1125000</f>
        <v>2250000</v>
      </c>
      <c r="J116" s="89">
        <v>2188636</v>
      </c>
      <c r="K116" s="89">
        <f>1125000*3</f>
        <v>3375000</v>
      </c>
      <c r="L116" s="89">
        <v>1125000</v>
      </c>
      <c r="M116" s="89">
        <f>1125000*3</f>
        <v>3375000</v>
      </c>
      <c r="N116" s="89">
        <f>1125000*2</f>
        <v>2250000</v>
      </c>
      <c r="O116" s="89">
        <f>1125000*2</f>
        <v>2250000</v>
      </c>
      <c r="P116" s="89">
        <v>1125000</v>
      </c>
      <c r="Q116" s="89">
        <f>1125000*2</f>
        <v>2250000</v>
      </c>
      <c r="R116" s="89">
        <f>1125000*2</f>
        <v>2250000</v>
      </c>
      <c r="S116" s="89">
        <f>1125000*3</f>
        <v>3375000</v>
      </c>
      <c r="T116" s="63">
        <f>SUM(H116:S116)</f>
        <v>26938636</v>
      </c>
      <c r="U116" s="185">
        <v>500000</v>
      </c>
      <c r="V116" s="139">
        <f>SUM(T116:T118)</f>
        <v>26938636</v>
      </c>
      <c r="X116" s="18"/>
    </row>
    <row r="117" spans="1:24" s="4" customFormat="1" ht="21.75" customHeight="1">
      <c r="A117" s="122"/>
      <c r="B117" s="154"/>
      <c r="C117" s="132"/>
      <c r="D117" s="132"/>
      <c r="E117" s="132"/>
      <c r="F117" s="9"/>
      <c r="G117" s="57"/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/>
      <c r="S117" s="91"/>
      <c r="T117" s="60">
        <f>SUM(H117:S117)</f>
        <v>0</v>
      </c>
      <c r="U117" s="186"/>
      <c r="V117" s="139"/>
      <c r="X117" s="18"/>
    </row>
    <row r="118" spans="1:24" s="4" customFormat="1" ht="21.75" customHeight="1" thickBot="1">
      <c r="A118" s="123"/>
      <c r="B118" s="155"/>
      <c r="C118" s="134"/>
      <c r="D118" s="134"/>
      <c r="E118" s="134"/>
      <c r="F118" s="8"/>
      <c r="G118" s="58"/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/>
      <c r="S118" s="176"/>
      <c r="T118" s="64">
        <f>SUM(H118:S118)</f>
        <v>0</v>
      </c>
      <c r="U118" s="187"/>
      <c r="V118" s="140"/>
      <c r="X118" s="18"/>
    </row>
    <row r="119" spans="1:24" s="4" customFormat="1" ht="21.75" customHeight="1">
      <c r="A119" s="135">
        <v>37</v>
      </c>
      <c r="B119" s="153"/>
      <c r="C119" s="131">
        <v>4559581</v>
      </c>
      <c r="D119" s="131" t="s">
        <v>112</v>
      </c>
      <c r="E119" s="131" t="s">
        <v>29</v>
      </c>
      <c r="F119" s="9">
        <v>144</v>
      </c>
      <c r="G119" s="57" t="s">
        <v>26</v>
      </c>
      <c r="H119" s="44">
        <v>1250000</v>
      </c>
      <c r="I119" s="44">
        <v>1250000</v>
      </c>
      <c r="J119" s="44">
        <v>2431818</v>
      </c>
      <c r="K119" s="44">
        <f>1250000*3</f>
        <v>3750000</v>
      </c>
      <c r="L119" s="44">
        <v>1250000</v>
      </c>
      <c r="M119" s="44">
        <f>1250000*3</f>
        <v>3750000</v>
      </c>
      <c r="N119" s="44">
        <f>1250000*2</f>
        <v>2500000</v>
      </c>
      <c r="O119" s="44">
        <f>1250000*2</f>
        <v>2500000</v>
      </c>
      <c r="P119" s="38">
        <v>1250000</v>
      </c>
      <c r="Q119" s="44">
        <f>1250000*2</f>
        <v>2500000</v>
      </c>
      <c r="R119" s="38">
        <v>2500000</v>
      </c>
      <c r="S119" s="89">
        <f>1250000*3</f>
        <v>3750000</v>
      </c>
      <c r="T119" s="63">
        <f>SUM(H119:S119)</f>
        <v>28681818</v>
      </c>
      <c r="U119" s="185">
        <v>500000</v>
      </c>
      <c r="V119" s="138">
        <f>SUM(T119:T121)</f>
        <v>28681818</v>
      </c>
      <c r="X119" s="18"/>
    </row>
    <row r="120" spans="1:24" s="4" customFormat="1" ht="21.75" customHeight="1">
      <c r="A120" s="136"/>
      <c r="B120" s="154"/>
      <c r="C120" s="132"/>
      <c r="D120" s="132"/>
      <c r="E120" s="132"/>
      <c r="F120" s="9"/>
      <c r="G120" s="57"/>
      <c r="H120" s="33">
        <v>0</v>
      </c>
      <c r="I120" s="33">
        <v>0</v>
      </c>
      <c r="J120" s="33">
        <v>0</v>
      </c>
      <c r="K120" s="33"/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/>
      <c r="S120" s="91"/>
      <c r="T120" s="60">
        <f>SUM(H120:S120)</f>
        <v>0</v>
      </c>
      <c r="U120" s="186"/>
      <c r="V120" s="139"/>
      <c r="X120" s="18"/>
    </row>
    <row r="121" spans="1:24" s="4" customFormat="1" ht="21.75" customHeight="1" thickBot="1">
      <c r="A121" s="137"/>
      <c r="B121" s="155"/>
      <c r="C121" s="134"/>
      <c r="D121" s="134"/>
      <c r="E121" s="134"/>
      <c r="F121" s="8"/>
      <c r="G121" s="58"/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/>
      <c r="S121" s="176"/>
      <c r="T121" s="64">
        <f>SUM(H121:S121)</f>
        <v>0</v>
      </c>
      <c r="U121" s="187"/>
      <c r="V121" s="140"/>
      <c r="X121" s="18"/>
    </row>
    <row r="122" spans="1:24" s="4" customFormat="1" ht="21.75" customHeight="1">
      <c r="A122" s="133">
        <v>38</v>
      </c>
      <c r="B122" s="153"/>
      <c r="C122" s="131">
        <v>4682068</v>
      </c>
      <c r="D122" s="131" t="s">
        <v>113</v>
      </c>
      <c r="E122" s="131" t="s">
        <v>29</v>
      </c>
      <c r="F122" s="9">
        <v>144</v>
      </c>
      <c r="G122" s="57" t="s">
        <v>26</v>
      </c>
      <c r="H122" s="44">
        <v>950000</v>
      </c>
      <c r="I122" s="38">
        <f>950000+950000</f>
        <v>1900000</v>
      </c>
      <c r="J122" s="38">
        <f>950000+950000</f>
        <v>1900000</v>
      </c>
      <c r="K122" s="38">
        <f>950000*3</f>
        <v>2850000</v>
      </c>
      <c r="L122" s="38">
        <v>950000</v>
      </c>
      <c r="M122" s="38">
        <f>950000+950000</f>
        <v>1900000</v>
      </c>
      <c r="N122" s="38">
        <f>950000*2</f>
        <v>1900000</v>
      </c>
      <c r="O122" s="38">
        <f>950000*2</f>
        <v>1900000</v>
      </c>
      <c r="P122" s="38">
        <v>950000</v>
      </c>
      <c r="Q122" s="38">
        <f>950000+950000</f>
        <v>1900000</v>
      </c>
      <c r="R122" s="38">
        <v>1900000</v>
      </c>
      <c r="S122" s="89">
        <f>950000*3</f>
        <v>2850000</v>
      </c>
      <c r="T122" s="63">
        <f>SUM(H122:S122)</f>
        <v>21850000</v>
      </c>
      <c r="U122" s="185">
        <v>500000</v>
      </c>
      <c r="V122" s="138">
        <f>SUM(T122:T124)</f>
        <v>22800000</v>
      </c>
      <c r="X122" s="18"/>
    </row>
    <row r="123" spans="1:24" s="4" customFormat="1" ht="21.75" customHeight="1">
      <c r="A123" s="122"/>
      <c r="B123" s="154"/>
      <c r="C123" s="132"/>
      <c r="D123" s="132"/>
      <c r="E123" s="132"/>
      <c r="F123" s="9"/>
      <c r="G123" s="57"/>
      <c r="H123" s="33"/>
      <c r="I123" s="33"/>
      <c r="J123" s="33"/>
      <c r="K123" s="33">
        <v>950000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/>
      <c r="S123" s="91"/>
      <c r="T123" s="60">
        <f>SUM(H123:S123)</f>
        <v>950000</v>
      </c>
      <c r="U123" s="186"/>
      <c r="V123" s="139"/>
      <c r="X123" s="18"/>
    </row>
    <row r="124" spans="1:24" s="4" customFormat="1" ht="21.75" customHeight="1" thickBot="1">
      <c r="A124" s="123"/>
      <c r="B124" s="155"/>
      <c r="C124" s="134"/>
      <c r="D124" s="134"/>
      <c r="E124" s="134"/>
      <c r="F124" s="8"/>
      <c r="G124" s="58"/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/>
      <c r="S124" s="176"/>
      <c r="T124" s="64">
        <f>SUM(H124:S124)</f>
        <v>0</v>
      </c>
      <c r="U124" s="187"/>
      <c r="V124" s="140"/>
      <c r="X124" s="18"/>
    </row>
    <row r="125" spans="1:24" s="4" customFormat="1" ht="21.75" customHeight="1">
      <c r="A125" s="135">
        <v>39</v>
      </c>
      <c r="B125" s="153"/>
      <c r="C125" s="131">
        <v>868386</v>
      </c>
      <c r="D125" s="131" t="s">
        <v>114</v>
      </c>
      <c r="E125" s="131" t="s">
        <v>29</v>
      </c>
      <c r="F125" s="9">
        <v>144</v>
      </c>
      <c r="G125" s="57" t="s">
        <v>26</v>
      </c>
      <c r="H125" s="44">
        <v>1000000</v>
      </c>
      <c r="I125" s="44">
        <v>1000000</v>
      </c>
      <c r="J125" s="44">
        <v>2000000</v>
      </c>
      <c r="K125" s="44">
        <f>1000000*3</f>
        <v>3000000</v>
      </c>
      <c r="L125" s="44">
        <v>1000000</v>
      </c>
      <c r="M125" s="44">
        <v>2000000</v>
      </c>
      <c r="N125" s="44">
        <v>2000000</v>
      </c>
      <c r="O125" s="44">
        <v>2000000</v>
      </c>
      <c r="P125" s="38">
        <v>1000000</v>
      </c>
      <c r="Q125" s="38">
        <v>2000000</v>
      </c>
      <c r="R125" s="38">
        <v>2000000</v>
      </c>
      <c r="S125" s="89">
        <v>3000000</v>
      </c>
      <c r="T125" s="63">
        <f>SUM(H125:S125)</f>
        <v>22000000</v>
      </c>
      <c r="U125" s="185">
        <v>500000</v>
      </c>
      <c r="V125" s="138">
        <f>SUM(T125:T127)</f>
        <v>22000000</v>
      </c>
      <c r="X125" s="18"/>
    </row>
    <row r="126" spans="1:24" s="4" customFormat="1" ht="21.75" customHeight="1">
      <c r="A126" s="136"/>
      <c r="B126" s="154"/>
      <c r="C126" s="132"/>
      <c r="D126" s="132"/>
      <c r="E126" s="132"/>
      <c r="F126" s="9"/>
      <c r="G126" s="57"/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/>
      <c r="S126" s="91"/>
      <c r="T126" s="60">
        <f>SUM(H126:S126)</f>
        <v>0</v>
      </c>
      <c r="U126" s="186"/>
      <c r="V126" s="139"/>
      <c r="X126" s="18"/>
    </row>
    <row r="127" spans="1:24" s="4" customFormat="1" ht="21.75" customHeight="1" thickBot="1">
      <c r="A127" s="137"/>
      <c r="B127" s="155"/>
      <c r="C127" s="134"/>
      <c r="D127" s="134"/>
      <c r="E127" s="134"/>
      <c r="F127" s="8"/>
      <c r="G127" s="58"/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/>
      <c r="S127" s="176"/>
      <c r="T127" s="64">
        <f>SUM(H127:S127)</f>
        <v>0</v>
      </c>
      <c r="U127" s="187"/>
      <c r="V127" s="140"/>
      <c r="X127" s="18"/>
    </row>
    <row r="128" spans="1:24" s="4" customFormat="1" ht="21.75" customHeight="1">
      <c r="A128" s="133">
        <v>40</v>
      </c>
      <c r="B128" s="153"/>
      <c r="C128" s="131">
        <v>6635366</v>
      </c>
      <c r="D128" s="131" t="s">
        <v>115</v>
      </c>
      <c r="E128" s="131" t="s">
        <v>29</v>
      </c>
      <c r="F128" s="9">
        <v>144</v>
      </c>
      <c r="G128" s="57" t="s">
        <v>26</v>
      </c>
      <c r="H128" s="44">
        <v>400000</v>
      </c>
      <c r="I128" s="44">
        <f>700000+340000+900000</f>
        <v>1940000</v>
      </c>
      <c r="J128" s="44">
        <v>1800000</v>
      </c>
      <c r="K128" s="44">
        <f>900000*3</f>
        <v>2700000</v>
      </c>
      <c r="L128" s="44">
        <v>900000</v>
      </c>
      <c r="M128" s="38">
        <f>900000+900000</f>
        <v>1800000</v>
      </c>
      <c r="N128" s="38">
        <f>900000*2</f>
        <v>1800000</v>
      </c>
      <c r="O128" s="38">
        <f>900000*2</f>
        <v>1800000</v>
      </c>
      <c r="P128" s="38">
        <v>900000</v>
      </c>
      <c r="Q128" s="38">
        <f>900000+900000</f>
        <v>1800000</v>
      </c>
      <c r="R128" s="38">
        <v>1800000</v>
      </c>
      <c r="S128" s="89">
        <f>900000*3</f>
        <v>2700000</v>
      </c>
      <c r="T128" s="63">
        <f>SUM(H128:S128)</f>
        <v>20340000</v>
      </c>
      <c r="U128" s="185">
        <v>500000</v>
      </c>
      <c r="V128" s="138">
        <f>SUM(T128:T130)</f>
        <v>20340000</v>
      </c>
      <c r="X128" s="18"/>
    </row>
    <row r="129" spans="1:24" s="4" customFormat="1" ht="21.75" customHeight="1">
      <c r="A129" s="122"/>
      <c r="B129" s="154"/>
      <c r="C129" s="132"/>
      <c r="D129" s="132"/>
      <c r="E129" s="132"/>
      <c r="F129" s="9"/>
      <c r="G129" s="57"/>
      <c r="H129" s="33">
        <v>0</v>
      </c>
      <c r="I129" s="33"/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/>
      <c r="S129" s="91"/>
      <c r="T129" s="60">
        <f>SUM(H129:S129)</f>
        <v>0</v>
      </c>
      <c r="U129" s="186"/>
      <c r="V129" s="139"/>
      <c r="X129" s="18"/>
    </row>
    <row r="130" spans="1:24" s="4" customFormat="1" ht="21.75" customHeight="1" thickBot="1">
      <c r="A130" s="123"/>
      <c r="B130" s="155"/>
      <c r="C130" s="134"/>
      <c r="D130" s="134"/>
      <c r="E130" s="134"/>
      <c r="F130" s="8"/>
      <c r="G130" s="58"/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/>
      <c r="S130" s="176"/>
      <c r="T130" s="64">
        <f>SUM(H130:S130)</f>
        <v>0</v>
      </c>
      <c r="U130" s="187"/>
      <c r="V130" s="140"/>
      <c r="X130" s="18"/>
    </row>
    <row r="131" spans="1:24" s="4" customFormat="1" ht="21.75" customHeight="1">
      <c r="A131" s="135">
        <v>41</v>
      </c>
      <c r="B131" s="153"/>
      <c r="C131" s="131">
        <v>5538451</v>
      </c>
      <c r="D131" s="131" t="s">
        <v>135</v>
      </c>
      <c r="E131" s="131" t="s">
        <v>29</v>
      </c>
      <c r="F131" s="9">
        <v>144</v>
      </c>
      <c r="G131" s="57" t="s">
        <v>127</v>
      </c>
      <c r="H131" s="44"/>
      <c r="I131" s="44"/>
      <c r="J131" s="44"/>
      <c r="K131" s="44"/>
      <c r="L131" s="44"/>
      <c r="M131" s="38"/>
      <c r="N131" s="38"/>
      <c r="O131" s="38"/>
      <c r="P131" s="38"/>
      <c r="Q131" s="38"/>
      <c r="R131" s="38">
        <v>960000</v>
      </c>
      <c r="S131" s="89">
        <f>320000+960000+960000</f>
        <v>2240000</v>
      </c>
      <c r="T131" s="63">
        <f>SUM(H131:S131)</f>
        <v>3200000</v>
      </c>
      <c r="U131" s="180">
        <v>300000</v>
      </c>
      <c r="V131" s="138">
        <f>SUM(T131:T133)</f>
        <v>3200000</v>
      </c>
      <c r="X131" s="18"/>
    </row>
    <row r="132" spans="1:24" s="4" customFormat="1" ht="21.75" customHeight="1">
      <c r="A132" s="136"/>
      <c r="B132" s="154"/>
      <c r="C132" s="132"/>
      <c r="D132" s="132"/>
      <c r="E132" s="132"/>
      <c r="F132" s="9"/>
      <c r="G132" s="90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60">
        <f>SUM(H132:S132)</f>
        <v>0</v>
      </c>
      <c r="U132" s="180"/>
      <c r="V132" s="139"/>
      <c r="X132" s="18"/>
    </row>
    <row r="133" spans="1:24" s="4" customFormat="1" ht="21.75" customHeight="1" thickBot="1">
      <c r="A133" s="137"/>
      <c r="B133" s="155"/>
      <c r="C133" s="134"/>
      <c r="D133" s="134"/>
      <c r="E133" s="134"/>
      <c r="F133" s="8"/>
      <c r="G133" s="58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176"/>
      <c r="T133" s="64">
        <f>SUM(H133:S133)</f>
        <v>0</v>
      </c>
      <c r="U133" s="86"/>
      <c r="V133" s="140"/>
      <c r="X133" s="18"/>
    </row>
    <row r="134" spans="1:24" s="4" customFormat="1" ht="21.75" customHeight="1">
      <c r="A134" s="133">
        <v>42</v>
      </c>
      <c r="B134" s="153"/>
      <c r="C134" s="131">
        <v>5926680</v>
      </c>
      <c r="D134" s="131" t="s">
        <v>133</v>
      </c>
      <c r="E134" s="131" t="s">
        <v>29</v>
      </c>
      <c r="F134" s="9">
        <v>144</v>
      </c>
      <c r="G134" s="57" t="s">
        <v>137</v>
      </c>
      <c r="H134" s="44">
        <v>560000</v>
      </c>
      <c r="I134" s="44">
        <f>920000+160000+1011636</f>
        <v>2091636</v>
      </c>
      <c r="J134" s="44">
        <v>800000</v>
      </c>
      <c r="K134" s="44">
        <f>720000+880000+1011636</f>
        <v>2611636</v>
      </c>
      <c r="L134" s="44">
        <v>680000</v>
      </c>
      <c r="M134" s="38">
        <f>880000+1050545+880000</f>
        <v>2810545</v>
      </c>
      <c r="N134" s="38">
        <f>960000*2</f>
        <v>1920000</v>
      </c>
      <c r="O134" s="38">
        <f>972727+1167273</f>
        <v>2140000</v>
      </c>
      <c r="P134" s="38">
        <v>880000</v>
      </c>
      <c r="Q134" s="38">
        <f>960000*2</f>
        <v>1920000</v>
      </c>
      <c r="R134" s="38">
        <f>1011636+440000</f>
        <v>1451636</v>
      </c>
      <c r="S134" s="89"/>
      <c r="T134" s="63">
        <f>SUM(H134:S134)</f>
        <v>17865453</v>
      </c>
      <c r="U134" s="180">
        <v>250000</v>
      </c>
      <c r="V134" s="138">
        <f>SUM(T134:T136)</f>
        <v>17865453</v>
      </c>
      <c r="X134" s="18"/>
    </row>
    <row r="135" spans="1:24" s="4" customFormat="1" ht="21.75" customHeight="1">
      <c r="A135" s="122"/>
      <c r="B135" s="154"/>
      <c r="C135" s="132"/>
      <c r="D135" s="132"/>
      <c r="E135" s="132"/>
      <c r="F135" s="9"/>
      <c r="G135" s="57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91"/>
      <c r="T135" s="60">
        <f>SUM(H135:S135)</f>
        <v>0</v>
      </c>
      <c r="U135" s="180"/>
      <c r="V135" s="139"/>
      <c r="X135" s="18"/>
    </row>
    <row r="136" spans="1:24" s="4" customFormat="1" ht="21.75" customHeight="1" thickBot="1">
      <c r="A136" s="123"/>
      <c r="B136" s="155"/>
      <c r="C136" s="134"/>
      <c r="D136" s="134"/>
      <c r="E136" s="134"/>
      <c r="F136" s="10"/>
      <c r="G136" s="68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176"/>
      <c r="T136" s="64">
        <f>SUM(H136:S136)</f>
        <v>0</v>
      </c>
      <c r="U136" s="86"/>
      <c r="V136" s="140"/>
      <c r="X136" s="18"/>
    </row>
    <row r="137" spans="1:24" s="4" customFormat="1" ht="21.75" customHeight="1">
      <c r="A137" s="135">
        <v>43</v>
      </c>
      <c r="B137" s="112"/>
      <c r="C137" s="133">
        <v>5121764</v>
      </c>
      <c r="D137" s="135" t="s">
        <v>134</v>
      </c>
      <c r="E137" s="131" t="s">
        <v>29</v>
      </c>
      <c r="F137" s="65">
        <v>144</v>
      </c>
      <c r="G137" s="57" t="s">
        <v>26</v>
      </c>
      <c r="H137" s="92"/>
      <c r="I137" s="66"/>
      <c r="J137" s="70"/>
      <c r="K137" s="70"/>
      <c r="L137" s="70"/>
      <c r="M137" s="70"/>
      <c r="N137" s="70"/>
      <c r="O137" s="70"/>
      <c r="P137" s="70"/>
      <c r="Q137" s="38">
        <v>1018182</v>
      </c>
      <c r="R137" s="38">
        <f>720000+840000</f>
        <v>1560000</v>
      </c>
      <c r="S137" s="89">
        <f>945455+960000+960000</f>
        <v>2865455</v>
      </c>
      <c r="T137" s="63">
        <f>SUM(H137:S137)</f>
        <v>5443637</v>
      </c>
      <c r="U137" s="180">
        <v>300000</v>
      </c>
      <c r="V137" s="138">
        <f>SUM(T137:T139)</f>
        <v>5443637</v>
      </c>
      <c r="X137" s="18"/>
    </row>
    <row r="138" spans="1:24" s="4" customFormat="1" ht="21.75" customHeight="1">
      <c r="A138" s="136"/>
      <c r="B138" s="113"/>
      <c r="C138" s="122"/>
      <c r="D138" s="136"/>
      <c r="E138" s="132"/>
      <c r="F138" s="116"/>
      <c r="G138" s="117"/>
      <c r="H138" s="65"/>
      <c r="I138" s="57"/>
      <c r="J138" s="38"/>
      <c r="K138" s="38"/>
      <c r="L138" s="38"/>
      <c r="M138" s="38"/>
      <c r="N138" s="38"/>
      <c r="O138" s="38"/>
      <c r="P138" s="38"/>
      <c r="Q138" s="38"/>
      <c r="R138" s="38"/>
      <c r="S138" s="89"/>
      <c r="T138" s="63">
        <f>SUM(H138:S138)</f>
        <v>0</v>
      </c>
      <c r="U138" s="180"/>
      <c r="V138" s="139"/>
      <c r="X138" s="18"/>
    </row>
    <row r="139" spans="1:24" s="4" customFormat="1" ht="21.75" customHeight="1" thickBot="1">
      <c r="A139" s="137"/>
      <c r="B139" s="114"/>
      <c r="C139" s="123"/>
      <c r="D139" s="137"/>
      <c r="E139" s="134"/>
      <c r="F139" s="82"/>
      <c r="G139" s="82"/>
      <c r="H139" s="8"/>
      <c r="I139" s="58"/>
      <c r="J139" s="39"/>
      <c r="K139" s="39"/>
      <c r="L139" s="39"/>
      <c r="M139" s="39"/>
      <c r="N139" s="39"/>
      <c r="O139" s="39"/>
      <c r="P139" s="39"/>
      <c r="Q139" s="39"/>
      <c r="R139" s="39"/>
      <c r="S139" s="178"/>
      <c r="T139" s="64">
        <f>SUM(H139:S139)</f>
        <v>0</v>
      </c>
      <c r="U139" s="86"/>
      <c r="V139" s="140"/>
      <c r="X139" s="18"/>
    </row>
    <row r="140" spans="1:24" s="4" customFormat="1" ht="21.75" customHeight="1">
      <c r="A140" s="133">
        <v>44</v>
      </c>
      <c r="B140" s="113"/>
      <c r="C140" s="132">
        <v>7681695</v>
      </c>
      <c r="D140" s="132" t="s">
        <v>132</v>
      </c>
      <c r="E140" s="132" t="s">
        <v>29</v>
      </c>
      <c r="F140" s="9">
        <v>144</v>
      </c>
      <c r="G140" s="57" t="s">
        <v>26</v>
      </c>
      <c r="H140" s="44"/>
      <c r="I140" s="38">
        <v>760000</v>
      </c>
      <c r="J140" s="38">
        <f>1011636+800000</f>
        <v>1811636</v>
      </c>
      <c r="K140" s="38">
        <f>1011636+(680000*2)</f>
        <v>2371636</v>
      </c>
      <c r="L140" s="38">
        <v>760000</v>
      </c>
      <c r="M140" s="38">
        <f>880000+960000+1167273</f>
        <v>3007273</v>
      </c>
      <c r="N140" s="38">
        <f>960000*2</f>
        <v>1920000</v>
      </c>
      <c r="O140" s="38">
        <f>1167273+1011636</f>
        <v>2178909</v>
      </c>
      <c r="P140" s="38">
        <f>880000+480000</f>
        <v>1360000</v>
      </c>
      <c r="Q140" s="38"/>
      <c r="R140" s="38"/>
      <c r="S140" s="89"/>
      <c r="T140" s="63">
        <f>SUM(H140:S140)</f>
        <v>14169454</v>
      </c>
      <c r="U140" s="180"/>
      <c r="V140" s="138">
        <f>SUM(T140:T142)</f>
        <v>15336727</v>
      </c>
      <c r="X140" s="18"/>
    </row>
    <row r="141" spans="1:24" s="4" customFormat="1" ht="21.75" customHeight="1">
      <c r="A141" s="122"/>
      <c r="B141" s="113"/>
      <c r="C141" s="132"/>
      <c r="D141" s="132"/>
      <c r="E141" s="132"/>
      <c r="F141" s="9"/>
      <c r="G141" s="57"/>
      <c r="H141" s="33"/>
      <c r="I141" s="33">
        <v>1167273</v>
      </c>
      <c r="J141" s="33"/>
      <c r="K141" s="33"/>
      <c r="L141" s="33"/>
      <c r="M141" s="33"/>
      <c r="N141" s="33"/>
      <c r="O141" s="33"/>
      <c r="P141" s="33"/>
      <c r="Q141" s="33"/>
      <c r="R141" s="33"/>
      <c r="S141" s="91"/>
      <c r="T141" s="60">
        <f>SUM(H141:S141)</f>
        <v>1167273</v>
      </c>
      <c r="U141" s="180"/>
      <c r="V141" s="139"/>
      <c r="X141" s="18"/>
    </row>
    <row r="142" spans="1:24" s="4" customFormat="1" ht="21.75" customHeight="1" thickBot="1">
      <c r="A142" s="123"/>
      <c r="B142" s="113"/>
      <c r="C142" s="134"/>
      <c r="D142" s="134"/>
      <c r="E142" s="134"/>
      <c r="F142" s="8"/>
      <c r="G142" s="58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176"/>
      <c r="T142" s="64">
        <f>SUM(H142:S142)</f>
        <v>0</v>
      </c>
      <c r="U142" s="86"/>
      <c r="V142" s="140"/>
      <c r="X142" s="18"/>
    </row>
    <row r="143" spans="1:24" s="4" customFormat="1" ht="21.75" customHeight="1">
      <c r="A143" s="135">
        <v>45</v>
      </c>
      <c r="B143" s="153"/>
      <c r="C143" s="131">
        <v>1347847</v>
      </c>
      <c r="D143" s="131" t="s">
        <v>118</v>
      </c>
      <c r="E143" s="131" t="s">
        <v>29</v>
      </c>
      <c r="F143" s="9">
        <v>145</v>
      </c>
      <c r="G143" s="57" t="s">
        <v>27</v>
      </c>
      <c r="H143" s="38">
        <v>4000000</v>
      </c>
      <c r="I143" s="38">
        <v>4000000</v>
      </c>
      <c r="J143" s="38">
        <v>4000000</v>
      </c>
      <c r="K143" s="44">
        <v>4000000</v>
      </c>
      <c r="L143" s="38">
        <v>4000000</v>
      </c>
      <c r="M143" s="38">
        <v>4000000</v>
      </c>
      <c r="N143" s="38">
        <v>4000000</v>
      </c>
      <c r="O143" s="38">
        <v>4000000</v>
      </c>
      <c r="P143" s="38">
        <v>4000000</v>
      </c>
      <c r="Q143" s="38">
        <v>4000000</v>
      </c>
      <c r="R143" s="38"/>
      <c r="S143" s="89">
        <v>4000000</v>
      </c>
      <c r="T143" s="63">
        <f>SUM(H143:S143)</f>
        <v>44000000</v>
      </c>
      <c r="U143" s="180"/>
      <c r="V143" s="138">
        <f>SUM(T143:T145)</f>
        <v>44000000</v>
      </c>
      <c r="X143" s="18"/>
    </row>
    <row r="144" spans="1:24" s="4" customFormat="1" ht="21.75" customHeight="1">
      <c r="A144" s="136"/>
      <c r="B144" s="154"/>
      <c r="C144" s="132"/>
      <c r="D144" s="132"/>
      <c r="E144" s="132"/>
      <c r="F144" s="9"/>
      <c r="G144" s="57"/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/>
      <c r="S144" s="91"/>
      <c r="T144" s="60">
        <f>SUM(H144:S144)</f>
        <v>0</v>
      </c>
      <c r="U144" s="180"/>
      <c r="V144" s="139"/>
      <c r="X144" s="18"/>
    </row>
    <row r="145" spans="1:24" s="4" customFormat="1" ht="21.75" customHeight="1" thickBot="1">
      <c r="A145" s="137"/>
      <c r="B145" s="155"/>
      <c r="C145" s="134"/>
      <c r="D145" s="134"/>
      <c r="E145" s="134"/>
      <c r="F145" s="8"/>
      <c r="G145" s="58"/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/>
      <c r="S145" s="176"/>
      <c r="T145" s="64">
        <f>SUM(H145:S145)</f>
        <v>0</v>
      </c>
      <c r="U145" s="86"/>
      <c r="V145" s="140"/>
      <c r="X145" s="18"/>
    </row>
    <row r="146" spans="1:24" s="4" customFormat="1" ht="21.75" customHeight="1">
      <c r="A146" s="133">
        <v>46</v>
      </c>
      <c r="B146" s="153"/>
      <c r="C146" s="131">
        <v>4795770</v>
      </c>
      <c r="D146" s="131" t="s">
        <v>119</v>
      </c>
      <c r="E146" s="131" t="s">
        <v>29</v>
      </c>
      <c r="F146" s="9">
        <v>145</v>
      </c>
      <c r="G146" s="57" t="s">
        <v>121</v>
      </c>
      <c r="H146" s="38">
        <v>2000000</v>
      </c>
      <c r="I146" s="38">
        <v>0</v>
      </c>
      <c r="J146" s="38">
        <v>1000000</v>
      </c>
      <c r="K146" s="38">
        <v>1000000</v>
      </c>
      <c r="L146" s="38">
        <v>1000000</v>
      </c>
      <c r="M146" s="38">
        <v>1000000</v>
      </c>
      <c r="N146" s="38">
        <v>1000000</v>
      </c>
      <c r="O146" s="38">
        <v>1000000</v>
      </c>
      <c r="P146" s="38">
        <v>0</v>
      </c>
      <c r="Q146" s="38">
        <v>1000000</v>
      </c>
      <c r="R146" s="38">
        <v>1000000</v>
      </c>
      <c r="S146" s="89"/>
      <c r="T146" s="63">
        <f>SUM(H146:S146)</f>
        <v>10000000</v>
      </c>
      <c r="U146" s="180"/>
      <c r="V146" s="138">
        <f>SUM(T146:T148)</f>
        <v>10000000</v>
      </c>
      <c r="X146" s="18"/>
    </row>
    <row r="147" spans="1:24" s="4" customFormat="1" ht="21.75" customHeight="1">
      <c r="A147" s="122"/>
      <c r="B147" s="154"/>
      <c r="C147" s="132"/>
      <c r="D147" s="132"/>
      <c r="E147" s="132"/>
      <c r="F147" s="9">
        <v>148</v>
      </c>
      <c r="G147" s="57"/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/>
      <c r="S147" s="91"/>
      <c r="T147" s="60">
        <f>SUM(H147:S147)</f>
        <v>0</v>
      </c>
      <c r="U147" s="180"/>
      <c r="V147" s="139"/>
      <c r="X147" s="18"/>
    </row>
    <row r="148" spans="1:24" s="4" customFormat="1" ht="21.75" customHeight="1" thickBot="1">
      <c r="A148" s="123"/>
      <c r="B148" s="155"/>
      <c r="C148" s="134"/>
      <c r="D148" s="134"/>
      <c r="E148" s="134"/>
      <c r="F148" s="8"/>
      <c r="G148" s="58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/>
      <c r="S148" s="176"/>
      <c r="T148" s="64">
        <f>SUM(H148:S148)</f>
        <v>0</v>
      </c>
      <c r="U148" s="86"/>
      <c r="V148" s="140"/>
      <c r="X148" s="18"/>
    </row>
    <row r="149" spans="1:24" s="4" customFormat="1" ht="21.75" customHeight="1">
      <c r="A149" s="135">
        <v>47</v>
      </c>
      <c r="B149" s="153"/>
      <c r="C149" s="131">
        <v>4454176</v>
      </c>
      <c r="D149" s="131" t="s">
        <v>120</v>
      </c>
      <c r="E149" s="131" t="s">
        <v>29</v>
      </c>
      <c r="F149" s="9">
        <v>145</v>
      </c>
      <c r="G149" s="57" t="s">
        <v>121</v>
      </c>
      <c r="H149" s="44">
        <v>1000000</v>
      </c>
      <c r="I149" s="38">
        <v>0</v>
      </c>
      <c r="J149" s="38">
        <v>1000000</v>
      </c>
      <c r="K149" s="38">
        <v>1000000</v>
      </c>
      <c r="L149" s="38">
        <v>0</v>
      </c>
      <c r="M149" s="38">
        <v>2000000</v>
      </c>
      <c r="N149" s="38">
        <v>1000000</v>
      </c>
      <c r="O149" s="38">
        <v>1000000</v>
      </c>
      <c r="P149" s="38">
        <v>0</v>
      </c>
      <c r="Q149" s="38">
        <v>1000000</v>
      </c>
      <c r="R149" s="38"/>
      <c r="S149" s="89"/>
      <c r="T149" s="63">
        <f>SUM(H149:S149)</f>
        <v>8000000</v>
      </c>
      <c r="U149" s="180"/>
      <c r="V149" s="138">
        <f>SUM(T149:T151)</f>
        <v>8000000</v>
      </c>
      <c r="X149" s="18"/>
    </row>
    <row r="150" spans="1:24" s="4" customFormat="1" ht="21.75" customHeight="1">
      <c r="A150" s="136"/>
      <c r="B150" s="154"/>
      <c r="C150" s="132"/>
      <c r="D150" s="132"/>
      <c r="E150" s="132"/>
      <c r="F150" s="9">
        <v>148</v>
      </c>
      <c r="G150" s="57"/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/>
      <c r="O150" s="33"/>
      <c r="P150" s="33">
        <v>0</v>
      </c>
      <c r="Q150" s="33"/>
      <c r="R150" s="33"/>
      <c r="S150" s="91"/>
      <c r="T150" s="60">
        <f>SUM(H150:S150)</f>
        <v>0</v>
      </c>
      <c r="U150" s="180"/>
      <c r="V150" s="139"/>
      <c r="X150" s="18"/>
    </row>
    <row r="151" spans="1:24" s="4" customFormat="1" ht="21.75" customHeight="1" thickBot="1">
      <c r="A151" s="137"/>
      <c r="B151" s="155"/>
      <c r="C151" s="134"/>
      <c r="D151" s="134"/>
      <c r="E151" s="134"/>
      <c r="F151" s="8"/>
      <c r="G151" s="58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/>
      <c r="S151" s="176"/>
      <c r="T151" s="64">
        <f>SUM(H151:S151)</f>
        <v>0</v>
      </c>
      <c r="U151" s="86"/>
      <c r="V151" s="140"/>
      <c r="X151" s="18"/>
    </row>
    <row r="152" spans="1:24" s="4" customFormat="1" ht="21.75" customHeight="1">
      <c r="A152" s="133">
        <v>48</v>
      </c>
      <c r="B152" s="153"/>
      <c r="C152" s="131">
        <v>1077351</v>
      </c>
      <c r="D152" s="131" t="s">
        <v>122</v>
      </c>
      <c r="E152" s="131" t="s">
        <v>29</v>
      </c>
      <c r="F152" s="9">
        <v>145</v>
      </c>
      <c r="G152" s="57" t="s">
        <v>121</v>
      </c>
      <c r="H152" s="38">
        <v>1000000</v>
      </c>
      <c r="I152" s="38">
        <v>0</v>
      </c>
      <c r="J152" s="38">
        <v>1000000</v>
      </c>
      <c r="K152" s="38">
        <v>1000000</v>
      </c>
      <c r="L152" s="38">
        <v>1000000</v>
      </c>
      <c r="M152" s="38">
        <v>1000000</v>
      </c>
      <c r="N152" s="38">
        <v>1000000</v>
      </c>
      <c r="O152" s="38"/>
      <c r="P152" s="38">
        <v>1000000</v>
      </c>
      <c r="Q152" s="38">
        <v>1000000</v>
      </c>
      <c r="R152" s="38">
        <v>1000000</v>
      </c>
      <c r="S152" s="89"/>
      <c r="T152" s="63">
        <f>SUM(H152:S152)</f>
        <v>9000000</v>
      </c>
      <c r="U152" s="180"/>
      <c r="V152" s="138">
        <f>SUM(T152:T154)</f>
        <v>9000000</v>
      </c>
      <c r="X152" s="18"/>
    </row>
    <row r="153" spans="1:24" s="4" customFormat="1" ht="21.75" customHeight="1">
      <c r="A153" s="122"/>
      <c r="B153" s="154"/>
      <c r="C153" s="132"/>
      <c r="D153" s="132"/>
      <c r="E153" s="132"/>
      <c r="F153" s="9">
        <v>148</v>
      </c>
      <c r="G153" s="57"/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/>
      <c r="O153" s="33"/>
      <c r="P153" s="33">
        <v>0</v>
      </c>
      <c r="Q153" s="33"/>
      <c r="R153" s="33"/>
      <c r="S153" s="91"/>
      <c r="T153" s="60">
        <f>SUM(H153:S153)</f>
        <v>0</v>
      </c>
      <c r="U153" s="180"/>
      <c r="V153" s="139"/>
      <c r="X153" s="18"/>
    </row>
    <row r="154" spans="1:24" s="4" customFormat="1" ht="21.75" customHeight="1" thickBot="1">
      <c r="A154" s="123"/>
      <c r="B154" s="155"/>
      <c r="C154" s="134"/>
      <c r="D154" s="134"/>
      <c r="E154" s="134"/>
      <c r="F154" s="8"/>
      <c r="G154" s="58"/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/>
      <c r="S154" s="176"/>
      <c r="T154" s="64">
        <f>SUM(H154:S154)</f>
        <v>0</v>
      </c>
      <c r="U154" s="86"/>
      <c r="V154" s="140"/>
      <c r="X154" s="18"/>
    </row>
    <row r="155" spans="1:24" s="4" customFormat="1" ht="21.75" customHeight="1">
      <c r="A155" s="135">
        <v>49</v>
      </c>
      <c r="B155" s="153"/>
      <c r="C155" s="131">
        <v>995931</v>
      </c>
      <c r="D155" s="131" t="s">
        <v>129</v>
      </c>
      <c r="E155" s="131" t="s">
        <v>29</v>
      </c>
      <c r="F155" s="9">
        <v>148</v>
      </c>
      <c r="G155" s="57" t="s">
        <v>121</v>
      </c>
      <c r="H155" s="38">
        <v>2000000</v>
      </c>
      <c r="I155" s="38">
        <v>0</v>
      </c>
      <c r="J155" s="38">
        <v>1000000</v>
      </c>
      <c r="K155" s="38">
        <v>1000000</v>
      </c>
      <c r="L155" s="38">
        <v>1000000</v>
      </c>
      <c r="M155" s="38">
        <v>1000000</v>
      </c>
      <c r="N155" s="38">
        <v>1000000</v>
      </c>
      <c r="O155" s="38">
        <v>1000000</v>
      </c>
      <c r="P155" s="38">
        <v>0</v>
      </c>
      <c r="Q155" s="38">
        <v>1000000</v>
      </c>
      <c r="R155" s="38">
        <v>1000000</v>
      </c>
      <c r="S155" s="89"/>
      <c r="T155" s="63">
        <f>SUM(H155:S155)</f>
        <v>10000000</v>
      </c>
      <c r="U155" s="180"/>
      <c r="V155" s="138">
        <f>SUM(T155:T157)</f>
        <v>10000000</v>
      </c>
      <c r="X155" s="18"/>
    </row>
    <row r="156" spans="1:24" s="4" customFormat="1" ht="21.75" customHeight="1">
      <c r="A156" s="136"/>
      <c r="B156" s="154"/>
      <c r="C156" s="132"/>
      <c r="D156" s="132"/>
      <c r="E156" s="132"/>
      <c r="F156" s="9"/>
      <c r="G156" s="57"/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/>
      <c r="N156" s="33"/>
      <c r="O156" s="33"/>
      <c r="P156" s="33">
        <v>0</v>
      </c>
      <c r="Q156" s="33"/>
      <c r="R156" s="33"/>
      <c r="S156" s="91"/>
      <c r="T156" s="60">
        <f>SUM(H156:S156)</f>
        <v>0</v>
      </c>
      <c r="U156" s="180"/>
      <c r="V156" s="139"/>
      <c r="X156" s="18"/>
    </row>
    <row r="157" spans="1:24" s="4" customFormat="1" ht="21.75" customHeight="1" thickBot="1">
      <c r="A157" s="137"/>
      <c r="B157" s="155"/>
      <c r="C157" s="134"/>
      <c r="D157" s="134"/>
      <c r="E157" s="134"/>
      <c r="F157" s="8"/>
      <c r="G157" s="58"/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/>
      <c r="S157" s="176"/>
      <c r="T157" s="64">
        <f>SUM(H157:S157)</f>
        <v>0</v>
      </c>
      <c r="U157" s="86"/>
      <c r="V157" s="140"/>
      <c r="X157" s="18"/>
    </row>
    <row r="158" spans="1:24" s="4" customFormat="1" ht="21.75" customHeight="1">
      <c r="A158" s="133">
        <v>50</v>
      </c>
      <c r="B158" s="113"/>
      <c r="C158" s="131">
        <v>1246708</v>
      </c>
      <c r="D158" s="131" t="s">
        <v>130</v>
      </c>
      <c r="E158" s="131" t="s">
        <v>29</v>
      </c>
      <c r="F158" s="9">
        <v>148</v>
      </c>
      <c r="G158" s="57" t="s">
        <v>121</v>
      </c>
      <c r="H158" s="38">
        <v>1000000</v>
      </c>
      <c r="I158" s="38">
        <v>0</v>
      </c>
      <c r="J158" s="38">
        <v>1000000</v>
      </c>
      <c r="K158" s="38">
        <v>1000000</v>
      </c>
      <c r="L158" s="38"/>
      <c r="M158" s="38">
        <v>1000000</v>
      </c>
      <c r="N158" s="38">
        <v>1000000</v>
      </c>
      <c r="O158" s="38">
        <v>1000000</v>
      </c>
      <c r="P158" s="38"/>
      <c r="Q158" s="38">
        <v>1000000</v>
      </c>
      <c r="R158" s="38">
        <v>1000000</v>
      </c>
      <c r="S158" s="89">
        <v>1000000</v>
      </c>
      <c r="T158" s="63">
        <f>SUM(H158:S158)</f>
        <v>9000000</v>
      </c>
      <c r="U158" s="180"/>
      <c r="V158" s="138">
        <f>SUM(T158:T160)</f>
        <v>9000000</v>
      </c>
      <c r="X158" s="18"/>
    </row>
    <row r="159" spans="1:24" s="4" customFormat="1" ht="21.75" customHeight="1">
      <c r="A159" s="122"/>
      <c r="B159" s="113"/>
      <c r="C159" s="132"/>
      <c r="D159" s="132"/>
      <c r="E159" s="132"/>
      <c r="F159" s="9"/>
      <c r="G159" s="57"/>
      <c r="H159" s="33"/>
      <c r="I159" s="33">
        <v>0</v>
      </c>
      <c r="J159" s="33"/>
      <c r="K159" s="33"/>
      <c r="L159" s="33"/>
      <c r="M159" s="33"/>
      <c r="N159" s="33"/>
      <c r="O159" s="33"/>
      <c r="P159" s="33"/>
      <c r="Q159" s="33"/>
      <c r="R159" s="33"/>
      <c r="S159" s="91"/>
      <c r="T159" s="60">
        <f>SUM(H159:S159)</f>
        <v>0</v>
      </c>
      <c r="U159" s="180"/>
      <c r="V159" s="139"/>
      <c r="X159" s="18"/>
    </row>
    <row r="160" spans="1:24" s="4" customFormat="1" ht="21.75" customHeight="1" thickBot="1">
      <c r="A160" s="123"/>
      <c r="B160" s="113"/>
      <c r="C160" s="134"/>
      <c r="D160" s="134"/>
      <c r="E160" s="134"/>
      <c r="F160" s="8"/>
      <c r="G160" s="58"/>
      <c r="H160" s="35"/>
      <c r="I160" s="35">
        <v>0</v>
      </c>
      <c r="J160" s="35"/>
      <c r="K160" s="35"/>
      <c r="L160" s="35"/>
      <c r="M160" s="35"/>
      <c r="N160" s="35"/>
      <c r="O160" s="35"/>
      <c r="P160" s="35"/>
      <c r="Q160" s="35"/>
      <c r="R160" s="35"/>
      <c r="S160" s="176"/>
      <c r="T160" s="64">
        <f>SUM(H160:S160)</f>
        <v>0</v>
      </c>
      <c r="U160" s="86"/>
      <c r="V160" s="140"/>
      <c r="X160" s="18"/>
    </row>
    <row r="161" spans="1:24" s="4" customFormat="1" ht="21.75" customHeight="1">
      <c r="A161" s="135">
        <v>51</v>
      </c>
      <c r="B161" s="153"/>
      <c r="C161" s="131">
        <v>2055495</v>
      </c>
      <c r="D161" s="131" t="s">
        <v>123</v>
      </c>
      <c r="E161" s="131" t="s">
        <v>29</v>
      </c>
      <c r="F161" s="9">
        <v>148</v>
      </c>
      <c r="G161" s="57" t="s">
        <v>121</v>
      </c>
      <c r="H161" s="33">
        <v>1000000</v>
      </c>
      <c r="I161" s="33">
        <v>0</v>
      </c>
      <c r="J161" s="33">
        <v>1000000</v>
      </c>
      <c r="K161" s="33">
        <v>1000000</v>
      </c>
      <c r="L161" s="33">
        <v>1000000</v>
      </c>
      <c r="M161" s="38">
        <v>1000000</v>
      </c>
      <c r="N161" s="38">
        <v>1000000</v>
      </c>
      <c r="O161" s="38"/>
      <c r="P161" s="38">
        <v>1000000</v>
      </c>
      <c r="Q161" s="38">
        <v>1000000</v>
      </c>
      <c r="R161" s="38">
        <v>1000000</v>
      </c>
      <c r="S161" s="91"/>
      <c r="T161" s="63">
        <f>SUM(H161:S161)</f>
        <v>9000000</v>
      </c>
      <c r="U161" s="180"/>
      <c r="V161" s="138">
        <f>SUM(T161:T163)</f>
        <v>9000000</v>
      </c>
      <c r="X161" s="18"/>
    </row>
    <row r="162" spans="1:24" s="4" customFormat="1" ht="21.75" customHeight="1">
      <c r="A162" s="136"/>
      <c r="B162" s="154"/>
      <c r="C162" s="132"/>
      <c r="D162" s="132"/>
      <c r="E162" s="132"/>
      <c r="F162" s="9"/>
      <c r="G162" s="57"/>
      <c r="H162" s="33"/>
      <c r="I162" s="33">
        <v>0</v>
      </c>
      <c r="J162" s="33"/>
      <c r="K162" s="33"/>
      <c r="L162" s="33"/>
      <c r="M162" s="33">
        <v>0</v>
      </c>
      <c r="N162" s="33"/>
      <c r="O162" s="33"/>
      <c r="P162" s="33">
        <v>0</v>
      </c>
      <c r="Q162" s="33"/>
      <c r="R162" s="33"/>
      <c r="S162" s="91"/>
      <c r="T162" s="60">
        <f>SUM(H162:S162)</f>
        <v>0</v>
      </c>
      <c r="U162" s="180"/>
      <c r="V162" s="139"/>
      <c r="X162" s="18"/>
    </row>
    <row r="163" spans="1:24" s="4" customFormat="1" ht="21.75" customHeight="1" thickBot="1">
      <c r="A163" s="137"/>
      <c r="B163" s="155"/>
      <c r="C163" s="134"/>
      <c r="D163" s="134"/>
      <c r="E163" s="134"/>
      <c r="F163" s="10"/>
      <c r="G163" s="68"/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/>
      <c r="S163" s="176"/>
      <c r="T163" s="64">
        <f>SUM(H163:S163)</f>
        <v>0</v>
      </c>
      <c r="U163" s="86"/>
      <c r="V163" s="140"/>
      <c r="X163" s="18"/>
    </row>
    <row r="164" spans="1:24" s="4" customFormat="1" ht="21.75" customHeight="1">
      <c r="A164" s="133">
        <v>52</v>
      </c>
      <c r="B164" s="153"/>
      <c r="C164" s="131">
        <v>5830194</v>
      </c>
      <c r="D164" s="131" t="s">
        <v>138</v>
      </c>
      <c r="E164" s="132" t="s">
        <v>29</v>
      </c>
      <c r="F164" s="9">
        <v>148</v>
      </c>
      <c r="G164" s="57" t="s">
        <v>121</v>
      </c>
      <c r="H164" s="33"/>
      <c r="I164" s="33"/>
      <c r="J164" s="33"/>
      <c r="K164" s="33">
        <v>500000</v>
      </c>
      <c r="L164" s="33">
        <v>500000</v>
      </c>
      <c r="M164" s="38">
        <v>500000</v>
      </c>
      <c r="N164" s="38">
        <v>500000</v>
      </c>
      <c r="O164" s="38"/>
      <c r="P164" s="38">
        <v>500000</v>
      </c>
      <c r="Q164" s="38">
        <v>1000000</v>
      </c>
      <c r="R164" s="38"/>
      <c r="S164" s="89"/>
      <c r="T164" s="63">
        <f>SUM(H164:S164)</f>
        <v>3500000</v>
      </c>
      <c r="U164" s="180"/>
      <c r="V164" s="138">
        <f>SUM(T164:T166)</f>
        <v>3500000</v>
      </c>
      <c r="X164" s="18"/>
    </row>
    <row r="165" spans="1:24" s="4" customFormat="1" ht="21.75" customHeight="1">
      <c r="A165" s="122"/>
      <c r="B165" s="154"/>
      <c r="C165" s="132"/>
      <c r="D165" s="132"/>
      <c r="E165" s="132"/>
      <c r="F165" s="9"/>
      <c r="G165" s="57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91"/>
      <c r="T165" s="60">
        <f>SUM(H165:S165)</f>
        <v>0</v>
      </c>
      <c r="U165" s="180"/>
      <c r="V165" s="139"/>
      <c r="X165" s="18"/>
    </row>
    <row r="166" spans="1:24" s="4" customFormat="1" ht="21.75" customHeight="1" thickBot="1">
      <c r="A166" s="123"/>
      <c r="B166" s="155"/>
      <c r="C166" s="134"/>
      <c r="D166" s="134"/>
      <c r="E166" s="134"/>
      <c r="F166" s="10"/>
      <c r="G166" s="68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176"/>
      <c r="T166" s="64">
        <f>SUM(H166:S166)</f>
        <v>0</v>
      </c>
      <c r="U166" s="86"/>
      <c r="V166" s="140"/>
      <c r="X166" s="18"/>
    </row>
    <row r="167" spans="1:24" s="4" customFormat="1" ht="21.75" customHeight="1">
      <c r="A167" s="135">
        <v>53</v>
      </c>
      <c r="B167" s="113"/>
      <c r="C167" s="131">
        <v>6299080</v>
      </c>
      <c r="D167" s="131" t="s">
        <v>139</v>
      </c>
      <c r="E167" s="131" t="s">
        <v>29</v>
      </c>
      <c r="F167" s="65">
        <v>148</v>
      </c>
      <c r="G167" s="67" t="s">
        <v>121</v>
      </c>
      <c r="H167" s="38"/>
      <c r="I167" s="38"/>
      <c r="J167" s="38"/>
      <c r="K167" s="38">
        <v>1000000</v>
      </c>
      <c r="L167" s="38">
        <v>1000000</v>
      </c>
      <c r="M167" s="38">
        <v>1000000</v>
      </c>
      <c r="N167" s="38">
        <v>1000000</v>
      </c>
      <c r="O167" s="38"/>
      <c r="P167" s="38">
        <v>1000000</v>
      </c>
      <c r="Q167" s="38">
        <v>1000000</v>
      </c>
      <c r="R167" s="38"/>
      <c r="S167" s="89"/>
      <c r="T167" s="63">
        <f>SUM(H167:S167)</f>
        <v>6000000</v>
      </c>
      <c r="U167" s="180"/>
      <c r="V167" s="138">
        <f>SUM(T167:T169)</f>
        <v>6000000</v>
      </c>
      <c r="X167" s="18"/>
    </row>
    <row r="168" spans="1:24" s="4" customFormat="1" ht="21.75" customHeight="1">
      <c r="A168" s="136"/>
      <c r="B168" s="113"/>
      <c r="C168" s="132"/>
      <c r="D168" s="132"/>
      <c r="E168" s="132"/>
      <c r="F168" s="6"/>
      <c r="G168" s="59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91"/>
      <c r="T168" s="60">
        <f>SUM(H168:S168)</f>
        <v>0</v>
      </c>
      <c r="U168" s="180"/>
      <c r="V168" s="139"/>
      <c r="X168" s="18"/>
    </row>
    <row r="169" spans="1:24" s="4" customFormat="1" ht="21.75" customHeight="1" thickBot="1">
      <c r="A169" s="137"/>
      <c r="B169" s="113"/>
      <c r="C169" s="134"/>
      <c r="D169" s="134"/>
      <c r="E169" s="134"/>
      <c r="F169" s="10"/>
      <c r="G169" s="69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176"/>
      <c r="T169" s="64">
        <f>SUM(H169:S169)</f>
        <v>0</v>
      </c>
      <c r="U169" s="86"/>
      <c r="V169" s="140"/>
      <c r="X169" s="18"/>
    </row>
    <row r="170" spans="1:24" s="61" customFormat="1" ht="21.75" customHeight="1">
      <c r="A170" s="133">
        <v>54</v>
      </c>
      <c r="B170" s="153"/>
      <c r="C170" s="127">
        <v>5394600</v>
      </c>
      <c r="D170" s="127" t="s">
        <v>124</v>
      </c>
      <c r="E170" s="127" t="s">
        <v>29</v>
      </c>
      <c r="F170" s="9">
        <v>148</v>
      </c>
      <c r="G170" s="57" t="s">
        <v>121</v>
      </c>
      <c r="H170" s="44">
        <v>1000000</v>
      </c>
      <c r="I170" s="44">
        <v>0</v>
      </c>
      <c r="J170" s="44">
        <v>0</v>
      </c>
      <c r="K170" s="44"/>
      <c r="L170" s="41">
        <v>0</v>
      </c>
      <c r="M170" s="44"/>
      <c r="N170" s="44">
        <v>0</v>
      </c>
      <c r="O170" s="44">
        <v>0</v>
      </c>
      <c r="P170" s="44">
        <v>0</v>
      </c>
      <c r="Q170" s="44">
        <v>0</v>
      </c>
      <c r="R170" s="44"/>
      <c r="S170" s="89"/>
      <c r="T170" s="63">
        <f>SUM(H170:S170)</f>
        <v>1000000</v>
      </c>
      <c r="U170" s="180"/>
      <c r="V170" s="138">
        <f>SUM(T170:T172)</f>
        <v>1000000</v>
      </c>
      <c r="X170" s="62"/>
    </row>
    <row r="171" spans="1:24" s="61" customFormat="1" ht="21.75" customHeight="1">
      <c r="A171" s="122"/>
      <c r="B171" s="154"/>
      <c r="C171" s="128"/>
      <c r="D171" s="128"/>
      <c r="E171" s="128"/>
      <c r="F171" s="9"/>
      <c r="G171" s="57"/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/>
      <c r="O171" s="41"/>
      <c r="P171" s="41">
        <v>0</v>
      </c>
      <c r="Q171" s="41"/>
      <c r="R171" s="41"/>
      <c r="S171" s="91"/>
      <c r="T171" s="60">
        <f>SUM(H171:S171)</f>
        <v>0</v>
      </c>
      <c r="U171" s="180"/>
      <c r="V171" s="139"/>
      <c r="X171" s="62"/>
    </row>
    <row r="172" spans="1:24" s="61" customFormat="1" ht="21.75" customHeight="1" thickBot="1">
      <c r="A172" s="123"/>
      <c r="B172" s="155"/>
      <c r="C172" s="129"/>
      <c r="D172" s="129"/>
      <c r="E172" s="129"/>
      <c r="F172" s="8"/>
      <c r="G172" s="58"/>
      <c r="H172" s="40"/>
      <c r="I172" s="40"/>
      <c r="J172" s="40"/>
      <c r="K172" s="40"/>
      <c r="L172" s="40">
        <v>0</v>
      </c>
      <c r="M172" s="40"/>
      <c r="N172" s="40"/>
      <c r="O172" s="40"/>
      <c r="P172" s="40"/>
      <c r="Q172" s="40"/>
      <c r="R172" s="40"/>
      <c r="S172" s="176"/>
      <c r="T172" s="64">
        <f>SUM(H172:S172)</f>
        <v>0</v>
      </c>
      <c r="U172" s="86"/>
      <c r="V172" s="140"/>
      <c r="X172" s="62"/>
    </row>
    <row r="173" spans="1:24" s="4" customFormat="1" ht="21.75" customHeight="1">
      <c r="A173" s="135">
        <v>55</v>
      </c>
      <c r="B173" s="153"/>
      <c r="C173" s="131">
        <v>3240404</v>
      </c>
      <c r="D173" s="131" t="s">
        <v>116</v>
      </c>
      <c r="E173" s="131" t="s">
        <v>29</v>
      </c>
      <c r="F173" s="9">
        <v>144</v>
      </c>
      <c r="G173" s="57" t="s">
        <v>26</v>
      </c>
      <c r="H173" s="38">
        <v>0</v>
      </c>
      <c r="I173" s="38">
        <v>100000</v>
      </c>
      <c r="J173" s="38">
        <v>100000</v>
      </c>
      <c r="K173" s="38">
        <v>200000</v>
      </c>
      <c r="L173" s="38">
        <v>100000</v>
      </c>
      <c r="M173" s="38">
        <v>200000</v>
      </c>
      <c r="N173" s="38">
        <v>100000</v>
      </c>
      <c r="O173" s="38">
        <v>100000</v>
      </c>
      <c r="P173" s="38">
        <v>100000</v>
      </c>
      <c r="Q173" s="38">
        <v>100000</v>
      </c>
      <c r="R173" s="38">
        <v>100000</v>
      </c>
      <c r="S173" s="89">
        <v>200000</v>
      </c>
      <c r="T173" s="63">
        <f>SUM(H173:S173)</f>
        <v>1400000</v>
      </c>
      <c r="U173" s="180"/>
      <c r="V173" s="138">
        <f>SUM(T173:T175)</f>
        <v>1400000</v>
      </c>
      <c r="X173" s="18"/>
    </row>
    <row r="174" spans="1:24" s="4" customFormat="1" ht="21.75" customHeight="1">
      <c r="A174" s="136"/>
      <c r="B174" s="154"/>
      <c r="C174" s="132"/>
      <c r="D174" s="132"/>
      <c r="E174" s="132"/>
      <c r="F174" s="9"/>
      <c r="G174" s="57"/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/>
      <c r="S174" s="91"/>
      <c r="T174" s="60">
        <f>SUM(H174:S174)</f>
        <v>0</v>
      </c>
      <c r="U174" s="180"/>
      <c r="V174" s="139"/>
      <c r="X174" s="18"/>
    </row>
    <row r="175" spans="1:24" s="4" customFormat="1" ht="21.75" customHeight="1" thickBot="1">
      <c r="A175" s="137"/>
      <c r="B175" s="155"/>
      <c r="C175" s="134"/>
      <c r="D175" s="134"/>
      <c r="E175" s="134"/>
      <c r="F175" s="8"/>
      <c r="G175" s="58"/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/>
      <c r="S175" s="176"/>
      <c r="T175" s="64">
        <f>SUM(H175:S175)</f>
        <v>0</v>
      </c>
      <c r="U175" s="86"/>
      <c r="V175" s="140"/>
      <c r="X175" s="18"/>
    </row>
    <row r="176" spans="1:24" s="4" customFormat="1" ht="21.75" customHeight="1">
      <c r="A176" s="133">
        <v>56</v>
      </c>
      <c r="B176" s="153"/>
      <c r="C176" s="131">
        <v>3216125</v>
      </c>
      <c r="D176" s="131" t="s">
        <v>117</v>
      </c>
      <c r="E176" s="131" t="s">
        <v>29</v>
      </c>
      <c r="F176" s="11">
        <v>144</v>
      </c>
      <c r="G176" s="66" t="s">
        <v>26</v>
      </c>
      <c r="H176" s="70">
        <v>0</v>
      </c>
      <c r="I176" s="70">
        <v>900000</v>
      </c>
      <c r="J176" s="107">
        <v>900000</v>
      </c>
      <c r="K176" s="70">
        <f>900000*2</f>
        <v>1800000</v>
      </c>
      <c r="L176" s="38"/>
      <c r="M176" s="38">
        <v>1800000</v>
      </c>
      <c r="N176" s="38">
        <v>900000</v>
      </c>
      <c r="O176" s="38">
        <v>900000</v>
      </c>
      <c r="P176" s="38"/>
      <c r="Q176" s="38">
        <v>900000</v>
      </c>
      <c r="R176" s="38">
        <v>900000</v>
      </c>
      <c r="S176" s="89">
        <v>900000</v>
      </c>
      <c r="T176" s="63">
        <f>SUM(H176:S176)</f>
        <v>9900000</v>
      </c>
      <c r="U176" s="185">
        <v>900000</v>
      </c>
      <c r="V176" s="138">
        <f>SUM(T176:U178)</f>
        <v>10800000</v>
      </c>
      <c r="X176" s="18"/>
    </row>
    <row r="177" spans="1:24" s="4" customFormat="1" ht="21.75" customHeight="1">
      <c r="A177" s="122"/>
      <c r="B177" s="154"/>
      <c r="C177" s="132"/>
      <c r="D177" s="132"/>
      <c r="E177" s="132"/>
      <c r="F177" s="9"/>
      <c r="G177" s="13"/>
      <c r="H177" s="33">
        <v>0</v>
      </c>
      <c r="I177" s="33"/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/>
      <c r="S177" s="91"/>
      <c r="T177" s="60">
        <f>SUM(H177:S177)</f>
        <v>0</v>
      </c>
      <c r="U177" s="186"/>
      <c r="V177" s="139"/>
      <c r="X177" s="18"/>
    </row>
    <row r="178" spans="1:24" s="4" customFormat="1" ht="21.75" customHeight="1" thickBot="1">
      <c r="A178" s="123"/>
      <c r="B178" s="155"/>
      <c r="C178" s="134"/>
      <c r="D178" s="134"/>
      <c r="E178" s="134"/>
      <c r="F178" s="8"/>
      <c r="G178" s="58"/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/>
      <c r="S178" s="176"/>
      <c r="T178" s="64">
        <f>SUM(H178:S178)</f>
        <v>0</v>
      </c>
      <c r="U178" s="187"/>
      <c r="V178" s="140"/>
      <c r="X178" s="18"/>
    </row>
    <row r="179" spans="1:24" s="4" customFormat="1" ht="21.75" customHeight="1">
      <c r="A179" s="135">
        <v>57</v>
      </c>
      <c r="B179" s="153"/>
      <c r="C179" s="131">
        <v>7841340</v>
      </c>
      <c r="D179" s="131" t="s">
        <v>128</v>
      </c>
      <c r="E179" s="131" t="s">
        <v>29</v>
      </c>
      <c r="F179" s="11">
        <v>144</v>
      </c>
      <c r="G179" s="74" t="s">
        <v>127</v>
      </c>
      <c r="H179" s="79">
        <v>240000</v>
      </c>
      <c r="I179" s="80">
        <v>290000</v>
      </c>
      <c r="J179" s="80">
        <f>240000+480000</f>
        <v>720000</v>
      </c>
      <c r="K179" s="80">
        <v>480000</v>
      </c>
      <c r="L179" s="70">
        <v>480000</v>
      </c>
      <c r="M179" s="38">
        <v>480000</v>
      </c>
      <c r="N179" s="38">
        <v>480000</v>
      </c>
      <c r="O179" s="38">
        <v>480000</v>
      </c>
      <c r="P179" s="38">
        <v>480000</v>
      </c>
      <c r="Q179" s="38">
        <v>480000</v>
      </c>
      <c r="R179" s="38">
        <v>480000</v>
      </c>
      <c r="S179" s="89">
        <f>480000+480000</f>
        <v>960000</v>
      </c>
      <c r="T179" s="63">
        <f>SUM(H179:S179)</f>
        <v>6050000</v>
      </c>
      <c r="U179" s="184"/>
      <c r="V179" s="138">
        <f>SUM(T179:T181)</f>
        <v>6050000</v>
      </c>
      <c r="X179" s="18"/>
    </row>
    <row r="180" spans="1:24" s="4" customFormat="1" ht="21.75" customHeight="1">
      <c r="A180" s="136"/>
      <c r="B180" s="154"/>
      <c r="C180" s="132"/>
      <c r="D180" s="132"/>
      <c r="E180" s="132"/>
      <c r="F180" s="71"/>
      <c r="G180" s="72"/>
      <c r="H180" s="103"/>
      <c r="I180" s="73"/>
      <c r="J180" s="73"/>
      <c r="K180" s="73"/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91"/>
      <c r="T180" s="60">
        <f>SUM(H180:S180)</f>
        <v>0</v>
      </c>
      <c r="U180" s="182"/>
      <c r="V180" s="139"/>
      <c r="X180" s="18"/>
    </row>
    <row r="181" spans="1:24" s="4" customFormat="1" ht="21.75" customHeight="1" thickBot="1">
      <c r="A181" s="137"/>
      <c r="B181" s="155"/>
      <c r="C181" s="134"/>
      <c r="D181" s="134"/>
      <c r="E181" s="134"/>
      <c r="F181" s="75"/>
      <c r="G181" s="76"/>
      <c r="H181" s="77"/>
      <c r="I181" s="78"/>
      <c r="J181" s="78"/>
      <c r="K181" s="78"/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176"/>
      <c r="T181" s="64">
        <f>SUM(H181:S181)</f>
        <v>0</v>
      </c>
      <c r="U181" s="183"/>
      <c r="V181" s="140"/>
      <c r="X181" s="18"/>
    </row>
    <row r="182" spans="1:24" s="4" customFormat="1" ht="21.75" customHeight="1" thickBot="1">
      <c r="A182" s="161" t="s">
        <v>16</v>
      </c>
      <c r="B182" s="162"/>
      <c r="C182" s="162"/>
      <c r="D182" s="163"/>
      <c r="E182" s="46"/>
      <c r="F182" s="23"/>
      <c r="G182" s="19"/>
      <c r="H182" s="22">
        <f aca="true" t="shared" si="0" ref="H182:U182">SUM(H5:H181)</f>
        <v>101235000</v>
      </c>
      <c r="I182" s="22">
        <f t="shared" si="0"/>
        <v>127090545</v>
      </c>
      <c r="J182" s="22">
        <f t="shared" si="0"/>
        <v>111213726</v>
      </c>
      <c r="K182" s="22">
        <f t="shared" si="0"/>
        <v>177739908</v>
      </c>
      <c r="L182" s="22">
        <f t="shared" si="0"/>
        <v>19705000</v>
      </c>
      <c r="M182" s="22">
        <f t="shared" si="0"/>
        <v>199945727</v>
      </c>
      <c r="N182" s="22">
        <f t="shared" si="0"/>
        <v>120190000</v>
      </c>
      <c r="O182" s="22">
        <f t="shared" si="0"/>
        <v>108427818</v>
      </c>
      <c r="P182" s="22">
        <f t="shared" si="0"/>
        <v>31425000</v>
      </c>
      <c r="Q182" s="22">
        <f t="shared" si="0"/>
        <v>95928182</v>
      </c>
      <c r="R182" s="22">
        <f t="shared" si="0"/>
        <v>122951091</v>
      </c>
      <c r="S182" s="179">
        <f t="shared" si="0"/>
        <v>89825910</v>
      </c>
      <c r="T182" s="87">
        <f t="shared" si="0"/>
        <v>1305677907</v>
      </c>
      <c r="U182" s="87">
        <f t="shared" si="0"/>
        <v>26100000</v>
      </c>
      <c r="V182" s="110">
        <f>SUM(V5:V181)</f>
        <v>1303727907</v>
      </c>
      <c r="X182" s="18"/>
    </row>
    <row r="183" spans="1:22" s="4" customFormat="1" ht="28.5" customHeight="1">
      <c r="A183"/>
      <c r="B183" s="171"/>
      <c r="C183"/>
      <c r="D183" s="48"/>
      <c r="E183" s="1"/>
      <c r="F183" s="1"/>
      <c r="G183" s="1"/>
      <c r="H183" s="3"/>
      <c r="I183" s="2"/>
      <c r="J183" s="2"/>
      <c r="K183" s="2"/>
      <c r="L183" s="2"/>
      <c r="M183" s="2"/>
      <c r="N183" s="2"/>
      <c r="O183" s="2"/>
      <c r="P183"/>
      <c r="Q183"/>
      <c r="R183"/>
      <c r="S183" s="171"/>
      <c r="T183" s="83"/>
      <c r="U183" s="83"/>
      <c r="V183" s="5"/>
    </row>
    <row r="184" spans="1:22" s="4" customFormat="1" ht="28.5" customHeight="1">
      <c r="A184"/>
      <c r="B184" s="171"/>
      <c r="C184"/>
      <c r="D184" s="1"/>
      <c r="E184" s="1"/>
      <c r="F184" s="1"/>
      <c r="G184" s="1"/>
      <c r="H184" s="3"/>
      <c r="I184" s="2"/>
      <c r="J184" s="2"/>
      <c r="K184" s="2"/>
      <c r="L184" s="2"/>
      <c r="M184" s="2"/>
      <c r="N184" s="2"/>
      <c r="O184" s="2"/>
      <c r="P184"/>
      <c r="Q184"/>
      <c r="R184"/>
      <c r="S184" s="171"/>
      <c r="T184" s="83"/>
      <c r="U184" s="83"/>
      <c r="V184" s="5"/>
    </row>
  </sheetData>
  <sheetProtection/>
  <autoFilter ref="A4:V184"/>
  <mergeCells count="370">
    <mergeCell ref="U176:U178"/>
    <mergeCell ref="U179:U181"/>
    <mergeCell ref="D55:D57"/>
    <mergeCell ref="D58:D60"/>
    <mergeCell ref="U49:U51"/>
    <mergeCell ref="U52:U54"/>
    <mergeCell ref="U55:U57"/>
    <mergeCell ref="U58:U60"/>
    <mergeCell ref="U103:U105"/>
    <mergeCell ref="U99:U102"/>
    <mergeCell ref="U28:U30"/>
    <mergeCell ref="U31:U33"/>
    <mergeCell ref="U34:U36"/>
    <mergeCell ref="U40:U42"/>
    <mergeCell ref="U43:U45"/>
    <mergeCell ref="U13:U15"/>
    <mergeCell ref="U16:U18"/>
    <mergeCell ref="U19:U21"/>
    <mergeCell ref="U22:U24"/>
    <mergeCell ref="U25:U27"/>
    <mergeCell ref="V176:V178"/>
    <mergeCell ref="U5:U9"/>
    <mergeCell ref="U113:U115"/>
    <mergeCell ref="U116:U118"/>
    <mergeCell ref="U119:U121"/>
    <mergeCell ref="U122:U124"/>
    <mergeCell ref="U125:U127"/>
    <mergeCell ref="U128:U130"/>
    <mergeCell ref="U10:U12"/>
    <mergeCell ref="U91:U94"/>
    <mergeCell ref="V113:V115"/>
    <mergeCell ref="V137:V139"/>
    <mergeCell ref="V140:V142"/>
    <mergeCell ref="V158:V160"/>
    <mergeCell ref="V167:V169"/>
    <mergeCell ref="U95:U98"/>
    <mergeCell ref="U106:U109"/>
    <mergeCell ref="D88:D90"/>
    <mergeCell ref="A79:A81"/>
    <mergeCell ref="D79:D81"/>
    <mergeCell ref="C79:C81"/>
    <mergeCell ref="E79:E81"/>
    <mergeCell ref="A88:A90"/>
    <mergeCell ref="A85:A87"/>
    <mergeCell ref="A82:A84"/>
    <mergeCell ref="C82:C84"/>
    <mergeCell ref="E125:E127"/>
    <mergeCell ref="D128:D130"/>
    <mergeCell ref="E128:E130"/>
    <mergeCell ref="E82:E84"/>
    <mergeCell ref="C85:C87"/>
    <mergeCell ref="E85:E87"/>
    <mergeCell ref="E88:E90"/>
    <mergeCell ref="C88:C90"/>
    <mergeCell ref="D82:D84"/>
    <mergeCell ref="D85:D87"/>
    <mergeCell ref="A110:A112"/>
    <mergeCell ref="B110:B112"/>
    <mergeCell ref="C110:C112"/>
    <mergeCell ref="D110:D112"/>
    <mergeCell ref="E110:E112"/>
    <mergeCell ref="V110:V112"/>
    <mergeCell ref="D137:D139"/>
    <mergeCell ref="A131:A133"/>
    <mergeCell ref="B131:B133"/>
    <mergeCell ref="C131:C133"/>
    <mergeCell ref="D131:D133"/>
    <mergeCell ref="E131:E133"/>
    <mergeCell ref="A134:A136"/>
    <mergeCell ref="B134:B136"/>
    <mergeCell ref="A137:A139"/>
    <mergeCell ref="E137:E139"/>
    <mergeCell ref="A179:A181"/>
    <mergeCell ref="B179:B181"/>
    <mergeCell ref="C179:C181"/>
    <mergeCell ref="A173:A175"/>
    <mergeCell ref="A170:A172"/>
    <mergeCell ref="B170:B172"/>
    <mergeCell ref="C170:C172"/>
    <mergeCell ref="B173:B175"/>
    <mergeCell ref="C173:C175"/>
    <mergeCell ref="E146:E148"/>
    <mergeCell ref="D140:D142"/>
    <mergeCell ref="E140:E142"/>
    <mergeCell ref="D158:D160"/>
    <mergeCell ref="E158:E160"/>
    <mergeCell ref="E179:E181"/>
    <mergeCell ref="D179:D181"/>
    <mergeCell ref="E161:E163"/>
    <mergeCell ref="D161:D163"/>
    <mergeCell ref="D122:D124"/>
    <mergeCell ref="E122:E124"/>
    <mergeCell ref="C122:C124"/>
    <mergeCell ref="B125:B127"/>
    <mergeCell ref="D173:D175"/>
    <mergeCell ref="E173:E175"/>
    <mergeCell ref="D125:D127"/>
    <mergeCell ref="D143:D145"/>
    <mergeCell ref="E143:E145"/>
    <mergeCell ref="D146:D148"/>
    <mergeCell ref="B116:B118"/>
    <mergeCell ref="C116:C118"/>
    <mergeCell ref="B119:B121"/>
    <mergeCell ref="A128:A130"/>
    <mergeCell ref="B128:B130"/>
    <mergeCell ref="C128:C130"/>
    <mergeCell ref="A95:A98"/>
    <mergeCell ref="B95:B98"/>
    <mergeCell ref="A113:A115"/>
    <mergeCell ref="C125:C127"/>
    <mergeCell ref="A125:A127"/>
    <mergeCell ref="A116:A118"/>
    <mergeCell ref="A119:A121"/>
    <mergeCell ref="C119:C121"/>
    <mergeCell ref="B122:B124"/>
    <mergeCell ref="A99:A102"/>
    <mergeCell ref="E95:E98"/>
    <mergeCell ref="E99:E102"/>
    <mergeCell ref="E103:E105"/>
    <mergeCell ref="E106:E109"/>
    <mergeCell ref="D116:D118"/>
    <mergeCell ref="E116:E118"/>
    <mergeCell ref="D119:D121"/>
    <mergeCell ref="E119:E121"/>
    <mergeCell ref="A1:R1"/>
    <mergeCell ref="E76:E77"/>
    <mergeCell ref="E40:E42"/>
    <mergeCell ref="E43:E45"/>
    <mergeCell ref="E46:E48"/>
    <mergeCell ref="E49:E51"/>
    <mergeCell ref="E91:E94"/>
    <mergeCell ref="E58:E59"/>
    <mergeCell ref="E61:E62"/>
    <mergeCell ref="E64:E65"/>
    <mergeCell ref="E67:E68"/>
    <mergeCell ref="E70:E71"/>
    <mergeCell ref="E73:E74"/>
    <mergeCell ref="E52:E54"/>
    <mergeCell ref="E55:E56"/>
    <mergeCell ref="E22:E24"/>
    <mergeCell ref="E25:E27"/>
    <mergeCell ref="E28:E30"/>
    <mergeCell ref="E31:E33"/>
    <mergeCell ref="E34:E36"/>
    <mergeCell ref="E37:E39"/>
    <mergeCell ref="E5:E9"/>
    <mergeCell ref="E10:E12"/>
    <mergeCell ref="E13:E15"/>
    <mergeCell ref="E16:E18"/>
    <mergeCell ref="E19:E21"/>
    <mergeCell ref="V5:V9"/>
    <mergeCell ref="V10:V12"/>
    <mergeCell ref="V13:V15"/>
    <mergeCell ref="B19:B21"/>
    <mergeCell ref="V88:V89"/>
    <mergeCell ref="V91:V94"/>
    <mergeCell ref="V95:V98"/>
    <mergeCell ref="V99:V102"/>
    <mergeCell ref="V179:V181"/>
    <mergeCell ref="V70:V71"/>
    <mergeCell ref="V73:V74"/>
    <mergeCell ref="V76:V77"/>
    <mergeCell ref="V79:V80"/>
    <mergeCell ref="V85:V86"/>
    <mergeCell ref="V40:V42"/>
    <mergeCell ref="V43:V45"/>
    <mergeCell ref="V58:V59"/>
    <mergeCell ref="V61:V62"/>
    <mergeCell ref="V64:V65"/>
    <mergeCell ref="V67:V68"/>
    <mergeCell ref="V55:V56"/>
    <mergeCell ref="V82:V84"/>
    <mergeCell ref="V31:V33"/>
    <mergeCell ref="V16:V18"/>
    <mergeCell ref="V19:V21"/>
    <mergeCell ref="A182:D182"/>
    <mergeCell ref="V28:V30"/>
    <mergeCell ref="V25:V27"/>
    <mergeCell ref="V22:V24"/>
    <mergeCell ref="V46:V48"/>
    <mergeCell ref="V49:V51"/>
    <mergeCell ref="V52:V54"/>
    <mergeCell ref="V34:V36"/>
    <mergeCell ref="V37:V39"/>
    <mergeCell ref="C95:C98"/>
    <mergeCell ref="D95:D98"/>
    <mergeCell ref="B85:B86"/>
    <mergeCell ref="B79:B80"/>
    <mergeCell ref="B82:B83"/>
    <mergeCell ref="B73:B74"/>
    <mergeCell ref="C73:C74"/>
    <mergeCell ref="D73:D74"/>
    <mergeCell ref="B99:B102"/>
    <mergeCell ref="C99:C102"/>
    <mergeCell ref="D99:D102"/>
    <mergeCell ref="A155:A157"/>
    <mergeCell ref="A161:A163"/>
    <mergeCell ref="A122:A124"/>
    <mergeCell ref="D106:D109"/>
    <mergeCell ref="A146:A148"/>
    <mergeCell ref="A149:A151"/>
    <mergeCell ref="A152:A154"/>
    <mergeCell ref="A76:A77"/>
    <mergeCell ref="B76:B77"/>
    <mergeCell ref="C76:C77"/>
    <mergeCell ref="D76:D77"/>
    <mergeCell ref="B88:B89"/>
    <mergeCell ref="A70:A71"/>
    <mergeCell ref="B70:B71"/>
    <mergeCell ref="C70:C71"/>
    <mergeCell ref="D70:D71"/>
    <mergeCell ref="A73:A74"/>
    <mergeCell ref="A67:A68"/>
    <mergeCell ref="B67:B68"/>
    <mergeCell ref="C67:C68"/>
    <mergeCell ref="D67:D68"/>
    <mergeCell ref="B61:B62"/>
    <mergeCell ref="C61:C62"/>
    <mergeCell ref="D61:D62"/>
    <mergeCell ref="A64:A65"/>
    <mergeCell ref="B64:B65"/>
    <mergeCell ref="C64:C65"/>
    <mergeCell ref="D64:D65"/>
    <mergeCell ref="A58:A59"/>
    <mergeCell ref="B58:B59"/>
    <mergeCell ref="C58:C59"/>
    <mergeCell ref="A52:A54"/>
    <mergeCell ref="B52:B54"/>
    <mergeCell ref="C52:C54"/>
    <mergeCell ref="D52:D54"/>
    <mergeCell ref="A55:A56"/>
    <mergeCell ref="D10:D12"/>
    <mergeCell ref="A16:A18"/>
    <mergeCell ref="B16:B18"/>
    <mergeCell ref="C22:C24"/>
    <mergeCell ref="D19:D21"/>
    <mergeCell ref="C16:C18"/>
    <mergeCell ref="C19:C21"/>
    <mergeCell ref="A37:A39"/>
    <mergeCell ref="B37:B39"/>
    <mergeCell ref="A10:A12"/>
    <mergeCell ref="A22:A24"/>
    <mergeCell ref="B10:B12"/>
    <mergeCell ref="C10:C12"/>
    <mergeCell ref="A28:A30"/>
    <mergeCell ref="B28:B30"/>
    <mergeCell ref="C28:C30"/>
    <mergeCell ref="A19:A21"/>
    <mergeCell ref="A34:A36"/>
    <mergeCell ref="B34:B36"/>
    <mergeCell ref="C34:C36"/>
    <mergeCell ref="B25:B27"/>
    <mergeCell ref="B22:B24"/>
    <mergeCell ref="A31:A33"/>
    <mergeCell ref="C31:C33"/>
    <mergeCell ref="C25:C27"/>
    <mergeCell ref="A25:A27"/>
    <mergeCell ref="D31:D33"/>
    <mergeCell ref="D28:D30"/>
    <mergeCell ref="D25:D27"/>
    <mergeCell ref="A46:A48"/>
    <mergeCell ref="B46:B48"/>
    <mergeCell ref="D13:D15"/>
    <mergeCell ref="A13:A15"/>
    <mergeCell ref="B13:B15"/>
    <mergeCell ref="C13:C15"/>
    <mergeCell ref="B40:B42"/>
    <mergeCell ref="A2:R2"/>
    <mergeCell ref="A3:R3"/>
    <mergeCell ref="D16:D18"/>
    <mergeCell ref="B31:B33"/>
    <mergeCell ref="D22:D24"/>
    <mergeCell ref="B91:B94"/>
    <mergeCell ref="C91:C94"/>
    <mergeCell ref="D91:D94"/>
    <mergeCell ref="C43:C45"/>
    <mergeCell ref="D43:D45"/>
    <mergeCell ref="C37:C39"/>
    <mergeCell ref="B55:B56"/>
    <mergeCell ref="C55:C56"/>
    <mergeCell ref="C103:C105"/>
    <mergeCell ref="D103:D105"/>
    <mergeCell ref="V103:V105"/>
    <mergeCell ref="D46:D48"/>
    <mergeCell ref="C46:C48"/>
    <mergeCell ref="C49:C51"/>
    <mergeCell ref="A40:A42"/>
    <mergeCell ref="A49:A51"/>
    <mergeCell ref="B49:B51"/>
    <mergeCell ref="C40:C42"/>
    <mergeCell ref="D40:D42"/>
    <mergeCell ref="B43:B45"/>
    <mergeCell ref="A43:A45"/>
    <mergeCell ref="D49:D51"/>
    <mergeCell ref="V116:V118"/>
    <mergeCell ref="V119:V121"/>
    <mergeCell ref="V122:V124"/>
    <mergeCell ref="E113:E115"/>
    <mergeCell ref="A91:A94"/>
    <mergeCell ref="D37:D39"/>
    <mergeCell ref="A61:A62"/>
    <mergeCell ref="V106:V109"/>
    <mergeCell ref="A103:A105"/>
    <mergeCell ref="B103:B105"/>
    <mergeCell ref="V161:V163"/>
    <mergeCell ref="V125:V127"/>
    <mergeCell ref="V128:V130"/>
    <mergeCell ref="V173:V175"/>
    <mergeCell ref="V143:V145"/>
    <mergeCell ref="V146:V148"/>
    <mergeCell ref="V164:V166"/>
    <mergeCell ref="V131:V133"/>
    <mergeCell ref="V149:V151"/>
    <mergeCell ref="V134:V136"/>
    <mergeCell ref="B143:B145"/>
    <mergeCell ref="C143:C145"/>
    <mergeCell ref="B146:B148"/>
    <mergeCell ref="C146:C148"/>
    <mergeCell ref="B149:B151"/>
    <mergeCell ref="C149:C151"/>
    <mergeCell ref="B152:B154"/>
    <mergeCell ref="V152:V154"/>
    <mergeCell ref="D170:D172"/>
    <mergeCell ref="E170:E172"/>
    <mergeCell ref="V170:V172"/>
    <mergeCell ref="D167:D169"/>
    <mergeCell ref="E167:E169"/>
    <mergeCell ref="D155:D157"/>
    <mergeCell ref="E155:E157"/>
    <mergeCell ref="V155:V157"/>
    <mergeCell ref="A167:A169"/>
    <mergeCell ref="C167:C169"/>
    <mergeCell ref="A164:A166"/>
    <mergeCell ref="C152:C154"/>
    <mergeCell ref="D152:D154"/>
    <mergeCell ref="E152:E154"/>
    <mergeCell ref="B155:B157"/>
    <mergeCell ref="C155:C157"/>
    <mergeCell ref="B161:B163"/>
    <mergeCell ref="C161:C163"/>
    <mergeCell ref="C134:C136"/>
    <mergeCell ref="D134:D136"/>
    <mergeCell ref="E134:E136"/>
    <mergeCell ref="A176:A178"/>
    <mergeCell ref="B176:B178"/>
    <mergeCell ref="C176:C178"/>
    <mergeCell ref="D176:D178"/>
    <mergeCell ref="E176:E178"/>
    <mergeCell ref="A158:A160"/>
    <mergeCell ref="C158:C160"/>
    <mergeCell ref="B164:B166"/>
    <mergeCell ref="C164:C166"/>
    <mergeCell ref="D164:D166"/>
    <mergeCell ref="E164:E166"/>
    <mergeCell ref="A140:A142"/>
    <mergeCell ref="C137:C139"/>
    <mergeCell ref="C140:C142"/>
    <mergeCell ref="D149:D151"/>
    <mergeCell ref="E149:E151"/>
    <mergeCell ref="A143:A145"/>
    <mergeCell ref="D5:D9"/>
    <mergeCell ref="C5:C9"/>
    <mergeCell ref="B5:B9"/>
    <mergeCell ref="A5:A9"/>
    <mergeCell ref="C113:C115"/>
    <mergeCell ref="D113:D115"/>
    <mergeCell ref="C106:C109"/>
    <mergeCell ref="A106:A109"/>
    <mergeCell ref="B106:B109"/>
    <mergeCell ref="D34:D36"/>
  </mergeCells>
  <printOptions horizontalCentered="1"/>
  <pageMargins left="0.15748031496062992" right="0.15748031496062992" top="0.1968503937007874" bottom="0.4724409448818898" header="0.15748031496062992" footer="0.15748031496062992"/>
  <pageSetup fitToHeight="0" horizontalDpi="300" verticalDpi="300" orientation="landscape" paperSize="14" scale="40" r:id="rId3"/>
  <rowBreaks count="1" manualBreakCount="1">
    <brk id="98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2"/>
  <sheetViews>
    <sheetView zoomScalePageLayoutView="0" workbookViewId="0" topLeftCell="A42">
      <selection activeCell="A58" sqref="A58"/>
    </sheetView>
  </sheetViews>
  <sheetFormatPr defaultColWidth="11.421875" defaultRowHeight="19.5" customHeight="1"/>
  <cols>
    <col min="1" max="1" width="115.8515625" style="48" customWidth="1"/>
    <col min="2" max="16384" width="11.421875" style="48" customWidth="1"/>
  </cols>
  <sheetData>
    <row r="1" ht="19.5" customHeight="1">
      <c r="A1" s="47" t="s">
        <v>30</v>
      </c>
    </row>
    <row r="2" ht="19.5" customHeight="1">
      <c r="A2" s="49"/>
    </row>
    <row r="3" ht="19.5" customHeight="1">
      <c r="A3" s="50" t="s">
        <v>31</v>
      </c>
    </row>
    <row r="4" ht="19.5" customHeight="1">
      <c r="A4" s="51" t="s">
        <v>32</v>
      </c>
    </row>
    <row r="5" ht="19.5" customHeight="1">
      <c r="A5" s="51" t="s">
        <v>33</v>
      </c>
    </row>
    <row r="6" ht="19.5" customHeight="1">
      <c r="A6" s="51" t="s">
        <v>34</v>
      </c>
    </row>
    <row r="7" ht="19.5" customHeight="1">
      <c r="A7" s="51" t="s">
        <v>35</v>
      </c>
    </row>
    <row r="8" ht="19.5" customHeight="1">
      <c r="A8" s="49"/>
    </row>
    <row r="9" ht="19.5" customHeight="1">
      <c r="A9" s="50" t="s">
        <v>36</v>
      </c>
    </row>
    <row r="10" ht="19.5" customHeight="1">
      <c r="A10" s="51" t="s">
        <v>37</v>
      </c>
    </row>
    <row r="11" ht="19.5" customHeight="1">
      <c r="A11" s="51" t="s">
        <v>38</v>
      </c>
    </row>
    <row r="12" ht="19.5" customHeight="1">
      <c r="A12" s="51" t="s">
        <v>39</v>
      </c>
    </row>
    <row r="13" ht="19.5" customHeight="1">
      <c r="A13" s="51" t="s">
        <v>40</v>
      </c>
    </row>
    <row r="14" ht="19.5" customHeight="1">
      <c r="A14" s="49"/>
    </row>
    <row r="15" ht="19.5" customHeight="1">
      <c r="A15" s="50" t="s">
        <v>41</v>
      </c>
    </row>
    <row r="16" ht="19.5" customHeight="1">
      <c r="A16" s="51" t="s">
        <v>42</v>
      </c>
    </row>
    <row r="17" ht="19.5" customHeight="1">
      <c r="A17" s="51" t="s">
        <v>43</v>
      </c>
    </row>
    <row r="18" ht="19.5" customHeight="1">
      <c r="A18" s="51" t="s">
        <v>44</v>
      </c>
    </row>
    <row r="19" ht="19.5" customHeight="1">
      <c r="A19" s="51" t="s">
        <v>40</v>
      </c>
    </row>
    <row r="20" ht="19.5" customHeight="1">
      <c r="A20" s="49"/>
    </row>
    <row r="21" ht="19.5" customHeight="1">
      <c r="A21" s="50" t="s">
        <v>45</v>
      </c>
    </row>
    <row r="22" ht="19.5" customHeight="1">
      <c r="A22" s="51" t="s">
        <v>46</v>
      </c>
    </row>
    <row r="23" ht="19.5" customHeight="1">
      <c r="A23" s="51" t="s">
        <v>47</v>
      </c>
    </row>
    <row r="24" ht="19.5" customHeight="1">
      <c r="A24" s="51" t="s">
        <v>68</v>
      </c>
    </row>
    <row r="25" ht="19.5" customHeight="1">
      <c r="A25" s="51" t="s">
        <v>48</v>
      </c>
    </row>
    <row r="26" ht="19.5" customHeight="1">
      <c r="A26" s="51" t="s">
        <v>49</v>
      </c>
    </row>
    <row r="27" ht="19.5" customHeight="1">
      <c r="A27" s="51" t="s">
        <v>69</v>
      </c>
    </row>
    <row r="28" ht="19.5" customHeight="1">
      <c r="A28" s="51" t="s">
        <v>50</v>
      </c>
    </row>
    <row r="29" ht="19.5" customHeight="1">
      <c r="A29" s="51" t="s">
        <v>70</v>
      </c>
    </row>
    <row r="30" ht="19.5" customHeight="1">
      <c r="A30" s="51" t="s">
        <v>40</v>
      </c>
    </row>
    <row r="31" ht="19.5" customHeight="1">
      <c r="A31" s="49"/>
    </row>
    <row r="32" ht="19.5" customHeight="1">
      <c r="A32" s="50" t="s">
        <v>51</v>
      </c>
    </row>
    <row r="33" ht="19.5" customHeight="1">
      <c r="A33" s="51" t="s">
        <v>52</v>
      </c>
    </row>
    <row r="34" ht="19.5" customHeight="1">
      <c r="A34" s="51" t="s">
        <v>53</v>
      </c>
    </row>
    <row r="35" ht="19.5" customHeight="1">
      <c r="A35" s="51" t="s">
        <v>54</v>
      </c>
    </row>
    <row r="36" ht="19.5" customHeight="1">
      <c r="A36" s="49"/>
    </row>
    <row r="37" ht="19.5" customHeight="1">
      <c r="A37" s="50" t="s">
        <v>55</v>
      </c>
    </row>
    <row r="38" ht="19.5" customHeight="1">
      <c r="A38" s="51" t="s">
        <v>56</v>
      </c>
    </row>
    <row r="39" ht="19.5" customHeight="1">
      <c r="A39" s="51" t="s">
        <v>71</v>
      </c>
    </row>
    <row r="40" ht="19.5" customHeight="1">
      <c r="A40" s="51" t="s">
        <v>72</v>
      </c>
    </row>
    <row r="41" ht="19.5" customHeight="1">
      <c r="A41" s="51" t="s">
        <v>73</v>
      </c>
    </row>
    <row r="42" ht="19.5" customHeight="1">
      <c r="A42" s="51" t="s">
        <v>74</v>
      </c>
    </row>
    <row r="43" ht="19.5" customHeight="1">
      <c r="A43" s="51" t="s">
        <v>57</v>
      </c>
    </row>
    <row r="44" ht="19.5" customHeight="1">
      <c r="A44" s="51" t="s">
        <v>40</v>
      </c>
    </row>
    <row r="45" ht="19.5" customHeight="1">
      <c r="A45" s="49"/>
    </row>
    <row r="46" ht="19.5" customHeight="1">
      <c r="A46" s="52" t="s">
        <v>58</v>
      </c>
    </row>
    <row r="47" ht="19.5" customHeight="1">
      <c r="A47" s="49"/>
    </row>
    <row r="48" ht="19.5" customHeight="1">
      <c r="A48" s="53" t="s">
        <v>59</v>
      </c>
    </row>
    <row r="49" ht="19.5" customHeight="1">
      <c r="A49" s="51" t="s">
        <v>60</v>
      </c>
    </row>
    <row r="50" ht="19.5" customHeight="1">
      <c r="A50" s="51" t="s">
        <v>61</v>
      </c>
    </row>
    <row r="51" ht="19.5" customHeight="1">
      <c r="A51" s="51" t="s">
        <v>62</v>
      </c>
    </row>
    <row r="52" ht="19.5" customHeight="1">
      <c r="A52" s="51" t="s">
        <v>40</v>
      </c>
    </row>
    <row r="53" ht="19.5" customHeight="1">
      <c r="A53" s="49"/>
    </row>
    <row r="54" ht="19.5" customHeight="1">
      <c r="A54" s="54" t="s">
        <v>63</v>
      </c>
    </row>
    <row r="55" ht="19.5" customHeight="1">
      <c r="A55" s="49"/>
    </row>
    <row r="56" ht="19.5" customHeight="1">
      <c r="A56" s="55" t="s">
        <v>64</v>
      </c>
    </row>
    <row r="57" ht="19.5" customHeight="1">
      <c r="A57" s="51" t="s">
        <v>65</v>
      </c>
    </row>
    <row r="58" ht="19.5" customHeight="1">
      <c r="A58" s="51" t="s">
        <v>66</v>
      </c>
    </row>
    <row r="59" ht="19.5" customHeight="1">
      <c r="A59" s="51" t="s">
        <v>67</v>
      </c>
    </row>
    <row r="60" ht="19.5" customHeight="1">
      <c r="A60" s="51"/>
    </row>
    <row r="61" ht="19.5" customHeight="1">
      <c r="A61" s="56" t="s">
        <v>75</v>
      </c>
    </row>
    <row r="62" ht="19.5" customHeight="1">
      <c r="A62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Secretaria General Municipalidad de Caraguatay</cp:lastModifiedBy>
  <cp:lastPrinted>2024-02-03T14:46:27Z</cp:lastPrinted>
  <dcterms:created xsi:type="dcterms:W3CDTF">2003-03-07T14:03:57Z</dcterms:created>
  <dcterms:modified xsi:type="dcterms:W3CDTF">2024-02-03T14:47:09Z</dcterms:modified>
  <cp:category/>
  <cp:version/>
  <cp:contentType/>
  <cp:contentStatus/>
</cp:coreProperties>
</file>